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za\Desktop\Rubánkovi\"/>
    </mc:Choice>
  </mc:AlternateContent>
  <xr:revisionPtr revIDLastSave="0" documentId="13_ncr:1_{5308C5D5-C730-4DBC-9E9B-419E80835686}" xr6:coauthVersionLast="47" xr6:coauthVersionMax="47" xr10:uidLastSave="{00000000-0000-0000-0000-000000000000}"/>
  <bookViews>
    <workbookView xWindow="-108" yWindow="-108" windowWidth="23256" windowHeight="12456" activeTab="3" xr2:uid="{9A9FA943-E04A-4E3E-99F2-1DDFAC0C9E25}"/>
  </bookViews>
  <sheets>
    <sheet name="Celkem" sheetId="3" r:id="rId1"/>
    <sheet name="Lipno" sheetId="1" r:id="rId2"/>
    <sheet name="Mzda Lipno" sheetId="5" r:id="rId3"/>
    <sheet name="Dubí nájemné" sheetId="6" r:id="rId4"/>
    <sheet name="Dubí výdaje" sheetId="2" r:id="rId5"/>
    <sheet name="Odpisy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30" i="1"/>
  <c r="B29" i="1"/>
  <c r="I18" i="4"/>
  <c r="I19" i="4"/>
  <c r="H18" i="4"/>
  <c r="H19" i="4" s="1"/>
  <c r="D17" i="4"/>
  <c r="D18" i="4"/>
  <c r="D19" i="4"/>
  <c r="B3" i="3"/>
  <c r="G7" i="2"/>
  <c r="G8" i="2" s="1"/>
  <c r="C26" i="4" s="1"/>
  <c r="D29" i="6"/>
  <c r="D28" i="6"/>
  <c r="B4" i="3"/>
  <c r="E14" i="4"/>
  <c r="E13" i="4"/>
  <c r="W20" i="6"/>
  <c r="X16" i="6"/>
  <c r="W16" i="6"/>
  <c r="V16" i="6"/>
  <c r="S20" i="6"/>
  <c r="T16" i="6"/>
  <c r="S16" i="6"/>
  <c r="R16" i="6"/>
  <c r="O20" i="6"/>
  <c r="P16" i="6"/>
  <c r="O16" i="6"/>
  <c r="N16" i="6"/>
  <c r="L20" i="6"/>
  <c r="K20" i="6"/>
  <c r="L16" i="6"/>
  <c r="K16" i="6"/>
  <c r="J16" i="6"/>
  <c r="G20" i="6"/>
  <c r="H16" i="6"/>
  <c r="G16" i="6"/>
  <c r="F16" i="6"/>
  <c r="D20" i="6"/>
  <c r="D16" i="6"/>
  <c r="C20" i="6"/>
  <c r="C16" i="6"/>
  <c r="B16" i="6"/>
  <c r="B14" i="5" l="1"/>
  <c r="B28" i="1" l="1"/>
  <c r="H23" i="4"/>
  <c r="H24" i="4" s="1"/>
  <c r="H25" i="4" s="1"/>
  <c r="H26" i="4" s="1"/>
  <c r="H13" i="4"/>
  <c r="H14" i="4" s="1"/>
  <c r="H15" i="4" s="1"/>
  <c r="H16" i="4" s="1"/>
  <c r="H17" i="4" s="1"/>
  <c r="H3" i="4"/>
  <c r="H4" i="4" s="1"/>
  <c r="H5" i="4" s="1"/>
  <c r="H6" i="4" s="1"/>
  <c r="H7" i="4" s="1"/>
  <c r="H8" i="4" s="1"/>
  <c r="D7" i="4"/>
  <c r="D23" i="4"/>
  <c r="D16" i="4"/>
  <c r="D15" i="4"/>
  <c r="D14" i="4"/>
  <c r="D13" i="4"/>
  <c r="D4" i="4"/>
  <c r="D5" i="4"/>
  <c r="E5" i="4" s="1"/>
  <c r="D6" i="4"/>
  <c r="E6" i="4" s="1"/>
  <c r="D3" i="4"/>
  <c r="E3" i="4" s="1"/>
  <c r="E7" i="4" l="1"/>
  <c r="D8" i="4"/>
  <c r="D24" i="4"/>
  <c r="E24" i="4" s="1"/>
  <c r="I8" i="4"/>
  <c r="H9" i="4"/>
  <c r="I7" i="4"/>
  <c r="I4" i="4"/>
  <c r="E4" i="4"/>
  <c r="I23" i="4"/>
  <c r="I6" i="4"/>
  <c r="I5" i="4"/>
  <c r="I3" i="4"/>
  <c r="I13" i="4"/>
  <c r="I15" i="4"/>
  <c r="I17" i="4"/>
  <c r="I14" i="4"/>
  <c r="D9" i="4" l="1"/>
  <c r="I9" i="4" s="1"/>
  <c r="E8" i="4"/>
  <c r="D25" i="4"/>
  <c r="I24" i="4"/>
  <c r="I16" i="4"/>
  <c r="D26" i="4" l="1"/>
  <c r="I25" i="4"/>
  <c r="B15" i="2"/>
  <c r="D15" i="2" s="1"/>
  <c r="B17" i="2" s="1"/>
  <c r="C3" i="3" s="1"/>
  <c r="G28" i="1"/>
  <c r="B31" i="1"/>
  <c r="C2" i="3" s="1"/>
  <c r="E26" i="4" l="1"/>
  <c r="I26" i="4"/>
  <c r="B2" i="3"/>
  <c r="D2" i="3" s="1"/>
  <c r="C4" i="3"/>
  <c r="D3" i="3"/>
  <c r="D4" i="3" l="1"/>
</calcChain>
</file>

<file path=xl/sharedStrings.xml><?xml version="1.0" encoding="utf-8"?>
<sst xmlns="http://schemas.openxmlformats.org/spreadsheetml/2006/main" count="432" uniqueCount="218">
  <si>
    <t>Výdaje</t>
  </si>
  <si>
    <t>Datum</t>
  </si>
  <si>
    <t>Částka</t>
  </si>
  <si>
    <t>Partner</t>
  </si>
  <si>
    <t>Předmět</t>
  </si>
  <si>
    <t>Účet</t>
  </si>
  <si>
    <t>E.ON</t>
  </si>
  <si>
    <t>RLM</t>
  </si>
  <si>
    <t>Pojištění</t>
  </si>
  <si>
    <t>Podnikatelský účet</t>
  </si>
  <si>
    <t>Celkem</t>
  </si>
  <si>
    <t>ř. 201</t>
  </si>
  <si>
    <t>ř. 202</t>
  </si>
  <si>
    <t>Odpisy</t>
  </si>
  <si>
    <t>Šrámek</t>
  </si>
  <si>
    <t>Janatka</t>
  </si>
  <si>
    <t>Příjmy</t>
  </si>
  <si>
    <t>Lipno</t>
  </si>
  <si>
    <t>Dubí</t>
  </si>
  <si>
    <t>ř. 206</t>
  </si>
  <si>
    <t>Nemovitost - TZ</t>
  </si>
  <si>
    <t>Pokladna</t>
  </si>
  <si>
    <t>Lipno - budova</t>
  </si>
  <si>
    <t>Rok</t>
  </si>
  <si>
    <t>PC</t>
  </si>
  <si>
    <t>TZ</t>
  </si>
  <si>
    <t>ZPC</t>
  </si>
  <si>
    <t>ODPIS</t>
  </si>
  <si>
    <t>ZC</t>
  </si>
  <si>
    <t>OPRÁVKY</t>
  </si>
  <si>
    <t>Rovnoměrný odpis na 30 let</t>
  </si>
  <si>
    <t>Poznámka</t>
  </si>
  <si>
    <t>ODPIS zaokr.</t>
  </si>
  <si>
    <t>Lipno - vybavení</t>
  </si>
  <si>
    <t>Rovnoměrný odpis na 5 let (elektrovybavení, nábytek…)</t>
  </si>
  <si>
    <t>Pozorka</t>
  </si>
  <si>
    <t>UPLATNĚNO</t>
  </si>
  <si>
    <t>.</t>
  </si>
  <si>
    <t>ČEVAK</t>
  </si>
  <si>
    <t>Elektřina 12/2023</t>
  </si>
  <si>
    <t>Elektřina 1/2024</t>
  </si>
  <si>
    <t>Elektřina 2/2024</t>
  </si>
  <si>
    <t>Elektřina 4/2024</t>
  </si>
  <si>
    <t>Elektřina 5/2024</t>
  </si>
  <si>
    <t>Elektřina 6/2024</t>
  </si>
  <si>
    <t>Elektřina 7/2024</t>
  </si>
  <si>
    <t>Elektřina 8/2024</t>
  </si>
  <si>
    <t>Elektřina 9/2024</t>
  </si>
  <si>
    <t>Elektřina 11/2024</t>
  </si>
  <si>
    <t>Elektřina 10/2024</t>
  </si>
  <si>
    <t>Vyúčtování vody 2023/2024 (přeplatek)</t>
  </si>
  <si>
    <t>Záloha voda</t>
  </si>
  <si>
    <t>Služby 2. pololetí 2023 + balíček 2024</t>
  </si>
  <si>
    <t>Elektřina 3/2024</t>
  </si>
  <si>
    <t>Služby 1. pololetí 2024</t>
  </si>
  <si>
    <t xml:space="preserve">Zápočet </t>
  </si>
  <si>
    <t>Vyúčtování 1. pololetí 2024</t>
  </si>
  <si>
    <t>Vyúčtování 2. pololetí 2023</t>
  </si>
  <si>
    <t>FÚ</t>
  </si>
  <si>
    <t>Daň z nemovitosti 1. záloha</t>
  </si>
  <si>
    <t>DATART</t>
  </si>
  <si>
    <t>Držák televize</t>
  </si>
  <si>
    <t>IKEA</t>
  </si>
  <si>
    <t>PLANEO</t>
  </si>
  <si>
    <t>Televize</t>
  </si>
  <si>
    <t>Daňové příjmy</t>
  </si>
  <si>
    <t>Daňové výdaje</t>
  </si>
  <si>
    <t>Zápočet s vyúčtováním</t>
  </si>
  <si>
    <t>Gauč, částka 1 218 euro přeceněna kurzem 25,265</t>
  </si>
  <si>
    <t>Jedná se o odměnu na základě smlouvy o funkci jednatele, měsíční odměna 3 990 Kč, zdaňováno srážkovou daní, která je pro rezidenty Švýcarska nevratná, do přiznání proto ani nezahrnováno</t>
  </si>
  <si>
    <t>Podnikatelský účet 196 961 Kč, zápočet 75 851 Kč</t>
  </si>
  <si>
    <t xml:space="preserve">Podnikatelský účet 111 905 Kč, zápočet 3 434 Kč </t>
  </si>
  <si>
    <t>Nájemník</t>
  </si>
  <si>
    <t>Nájemné</t>
  </si>
  <si>
    <t>Zálohy</t>
  </si>
  <si>
    <t xml:space="preserve">Leden </t>
  </si>
  <si>
    <t>Únor</t>
  </si>
  <si>
    <t>Březen</t>
  </si>
  <si>
    <t>Duben</t>
  </si>
  <si>
    <t>Květen</t>
  </si>
  <si>
    <t>Červen</t>
  </si>
  <si>
    <t>Červenec</t>
  </si>
  <si>
    <t>Srpen</t>
  </si>
  <si>
    <t xml:space="preserve">Září </t>
  </si>
  <si>
    <t>Říjen</t>
  </si>
  <si>
    <t xml:space="preserve">Listopad </t>
  </si>
  <si>
    <t>Prosinec</t>
  </si>
  <si>
    <t>Měsíc</t>
  </si>
  <si>
    <t>Spotřeba</t>
  </si>
  <si>
    <t>Výsledek</t>
  </si>
  <si>
    <t>Zálohy V</t>
  </si>
  <si>
    <t>Zálohy O</t>
  </si>
  <si>
    <t>neuhr.</t>
  </si>
  <si>
    <t>Vyúčtování 26. 10. 2024</t>
  </si>
  <si>
    <t>x</t>
  </si>
  <si>
    <t>25.03. Účet</t>
  </si>
  <si>
    <t>22.02. Účet</t>
  </si>
  <si>
    <t>17.01. Pokl</t>
  </si>
  <si>
    <t>03.05. Účet</t>
  </si>
  <si>
    <t>05.06. Účet</t>
  </si>
  <si>
    <t>08.07. Účet</t>
  </si>
  <si>
    <t>04.08. Účet</t>
  </si>
  <si>
    <t>22.10. Účet</t>
  </si>
  <si>
    <t>04.11. Účet</t>
  </si>
  <si>
    <t>06.12. Účet</t>
  </si>
  <si>
    <t xml:space="preserve">nájemné 8 800 Kč + 440 Kč zálohy </t>
  </si>
  <si>
    <t>nájemné 12 000 Kč + 800 Kč zálohy</t>
  </si>
  <si>
    <t>29.01. Účet</t>
  </si>
  <si>
    <t>27.02. Účet</t>
  </si>
  <si>
    <t>27.03. Účet</t>
  </si>
  <si>
    <t>29.04. Účet</t>
  </si>
  <si>
    <t>27.05. Účet</t>
  </si>
  <si>
    <t>27.06. Účet</t>
  </si>
  <si>
    <t>29.07. Účet</t>
  </si>
  <si>
    <t>27.08. Účet</t>
  </si>
  <si>
    <t>29.10. Účet</t>
  </si>
  <si>
    <t>27.11. Účet</t>
  </si>
  <si>
    <t>27.09. Účet</t>
  </si>
  <si>
    <t>27.12. Účet</t>
  </si>
  <si>
    <t>Zálohy do</t>
  </si>
  <si>
    <t>19.07.</t>
  </si>
  <si>
    <t>26.10.</t>
  </si>
  <si>
    <t>15.01. Účet</t>
  </si>
  <si>
    <t>14.02. Účet</t>
  </si>
  <si>
    <t>14.03. Účet</t>
  </si>
  <si>
    <t>15.04. Účet</t>
  </si>
  <si>
    <t>14.05. Účet</t>
  </si>
  <si>
    <t>14.06. Účet</t>
  </si>
  <si>
    <t>12.07. Účet</t>
  </si>
  <si>
    <t>14.08. Účet</t>
  </si>
  <si>
    <t>16.09. Účet</t>
  </si>
  <si>
    <t>14.10. Účet</t>
  </si>
  <si>
    <t>20.11. Účet</t>
  </si>
  <si>
    <t>17.12. Účet</t>
  </si>
  <si>
    <t xml:space="preserve">Tyrpekl </t>
  </si>
  <si>
    <t xml:space="preserve">Pokorný </t>
  </si>
  <si>
    <t xml:space="preserve">Bohatová </t>
  </si>
  <si>
    <t>Nájemné 4 500 (5 000 Kč) + 140 Kč zálohy</t>
  </si>
  <si>
    <t>15.02. Účet</t>
  </si>
  <si>
    <t>15.03. Účet</t>
  </si>
  <si>
    <t>15.05. Účet</t>
  </si>
  <si>
    <t>17.06. Účet</t>
  </si>
  <si>
    <t>15.07. Účet</t>
  </si>
  <si>
    <t>15.08. Účet</t>
  </si>
  <si>
    <t>15.10. Účet</t>
  </si>
  <si>
    <t>15.11. Účet</t>
  </si>
  <si>
    <t>16.12. Účet</t>
  </si>
  <si>
    <t>18.02. Účet</t>
  </si>
  <si>
    <t>17.04. Účet</t>
  </si>
  <si>
    <t>14.09. Účet</t>
  </si>
  <si>
    <t>16.11. Účet</t>
  </si>
  <si>
    <t>29.11. Pokl</t>
  </si>
  <si>
    <t>Poznámky od Verči</t>
  </si>
  <si>
    <t>Nemá vodu, proto neplatí ani zálohy</t>
  </si>
  <si>
    <t>Energie za cele spodni patro, včetně chodby, maji s Chynoraiovou na sebe a rozpočítávají si to</t>
  </si>
  <si>
    <t>Nájem a zálohy 12/2024 zaplatil v 1/2025</t>
  </si>
  <si>
    <t>Nedoplatek zaplatil do pokladny</t>
  </si>
  <si>
    <t>05.11. Pokl</t>
  </si>
  <si>
    <t>Chynoraiová</t>
  </si>
  <si>
    <t>Nájemné 8000 (10 000 Kč) + 500 Kč zálohy</t>
  </si>
  <si>
    <t>17.02. Účet</t>
  </si>
  <si>
    <t>13.04. Účet</t>
  </si>
  <si>
    <t>18.05. Účet</t>
  </si>
  <si>
    <t>14.11. Účet</t>
  </si>
  <si>
    <t>11.12. Účet</t>
  </si>
  <si>
    <t>Dohoda o snížení nájemného za 1-2 na 8 000</t>
  </si>
  <si>
    <t>Energii včetně osvětlení má na sebe</t>
  </si>
  <si>
    <t>Placeno</t>
  </si>
  <si>
    <t>Oprava podlahy v bytě č. 1</t>
  </si>
  <si>
    <t>16.01.2024</t>
  </si>
  <si>
    <t>Stavebniny DEK</t>
  </si>
  <si>
    <t>BM Česko</t>
  </si>
  <si>
    <t>Materiál na dřez byt č. 1</t>
  </si>
  <si>
    <t>17.01.2024</t>
  </si>
  <si>
    <t>INSTALMONT</t>
  </si>
  <si>
    <t>15.01.2024</t>
  </si>
  <si>
    <t>05.02.2024</t>
  </si>
  <si>
    <t>Kooperativa</t>
  </si>
  <si>
    <t>Studie</t>
  </si>
  <si>
    <t>Arch. Otokar Hájek</t>
  </si>
  <si>
    <t>28.08.2024</t>
  </si>
  <si>
    <t>HECKL</t>
  </si>
  <si>
    <t>Odvodnění sklepa</t>
  </si>
  <si>
    <t>Zaměření 1. NP</t>
  </si>
  <si>
    <t>02.10.2024</t>
  </si>
  <si>
    <t>NESPO Plus</t>
  </si>
  <si>
    <t>Kontrola hasicích přístrojů</t>
  </si>
  <si>
    <t>31.10.2024</t>
  </si>
  <si>
    <t>ČSOB</t>
  </si>
  <si>
    <t>Autorizace SMS klíče</t>
  </si>
  <si>
    <t>Předprojekční práce</t>
  </si>
  <si>
    <t>IZOMAT stavebniny</t>
  </si>
  <si>
    <t>Materiál na opravu byt č. 1</t>
  </si>
  <si>
    <t>Dva nájmy včetně záloh ve 2024 neuhradil</t>
  </si>
  <si>
    <t>https://www.zivnostnik.cz/33/odpisy-hmotneho-majetku-v-danove-evidenci-uniqueidmRRWSbk196FNf8-jVUh4EhIe4TJdLWHSNCIOBLYX2iKkukZUzLWmsA/</t>
  </si>
  <si>
    <t>Neuplatněno</t>
  </si>
  <si>
    <t>Nedoplatek uhrazen do pokladny</t>
  </si>
  <si>
    <t>nájemné 6 500 Kč (7 300 Kč)  Kč + 1 600 Kč zálohy</t>
  </si>
  <si>
    <t xml:space="preserve">V červenci 2024 zaplatila navíc 8 000 Kč, takže jsem to použil na zálohy na měsíce, kdy místo 8 800 Kč zaplatila jen 8 000 Kč, tj. za 9, 10, 11, 12/2024, tj. 4 x 800 = 3 200 Kč. Zároveň pak v roce 2024 ve všech měsících platila o 100 Kč méně než dle nájemní smlouvy měla, tj. 12 x 100 Kč = 1 200 Kč. V listopadu pak zaokrouhlila nájemné, zálohy a nedoplatek z vyúčtování a zaplatila reálně o 153 Kč více. Celkem tedy do roku 2025 vstoupila s přeplatkem 3 753 Kč (8 000 - 3 200 - 1 200 + 153). </t>
  </si>
  <si>
    <t>Za 1/2024 nájem dle dohody ve výši 4 500 Kč</t>
  </si>
  <si>
    <t>Vyúčtování</t>
  </si>
  <si>
    <t>Poznámky</t>
  </si>
  <si>
    <t>Celkem příjmy</t>
  </si>
  <si>
    <t>Verča 50 %</t>
  </si>
  <si>
    <t>Celkem TZ</t>
  </si>
  <si>
    <t>Uplatněno (p. Zahrádka) - 1. rok odpisu</t>
  </si>
  <si>
    <t>Uplatněno (p. Zahrádka) - 2. rok odpisu</t>
  </si>
  <si>
    <t>Uplatněno - 3. rok odpisu</t>
  </si>
  <si>
    <t>Uplatněno - 4. rok odpisu</t>
  </si>
  <si>
    <t>1. rok odpisování</t>
  </si>
  <si>
    <t>2. rok odpisování</t>
  </si>
  <si>
    <t>Neuplatněno (p. Zahrádka)</t>
  </si>
  <si>
    <t>Částečně uplatněno - 5. rok odpisu (sazba 3,4 % ze ZPC 5 051 265 Kč</t>
  </si>
  <si>
    <t>1. rok odpisování (sazba 1,4 % ze ZPC 2 513 651 Kč)</t>
  </si>
  <si>
    <t>2. rok odpisování (sazba 3,4 % ze ZPC 2 642 231 Kč)</t>
  </si>
  <si>
    <t>Uplatněno - 6. rok odpisu (sazba 3,4 % ze ZPC 5 051 265 Kč)</t>
  </si>
  <si>
    <t>Vybavení</t>
  </si>
  <si>
    <t>Budova (částečný 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</si>
</sst>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5" xfId="0" applyNumberFormat="1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4" fontId="2" fillId="2" borderId="8" xfId="0" applyNumberFormat="1" applyFont="1" applyFill="1" applyBorder="1" applyAlignment="1">
      <alignment horizontal="center"/>
    </xf>
    <xf numFmtId="4" fontId="1" fillId="4" borderId="1" xfId="0" applyNumberFormat="1" applyFont="1" applyFill="1" applyBorder="1"/>
    <xf numFmtId="0" fontId="1" fillId="2" borderId="18" xfId="0" applyFont="1" applyFill="1" applyBorder="1"/>
    <xf numFmtId="4" fontId="1" fillId="2" borderId="16" xfId="0" applyNumberFormat="1" applyFont="1" applyFill="1" applyBorder="1"/>
    <xf numFmtId="0" fontId="1" fillId="2" borderId="16" xfId="0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13" xfId="0" applyFont="1" applyBorder="1"/>
    <xf numFmtId="0" fontId="1" fillId="0" borderId="24" xfId="0" applyFont="1" applyBorder="1"/>
    <xf numFmtId="0" fontId="3" fillId="0" borderId="1" xfId="0" applyFont="1" applyBorder="1" applyAlignment="1">
      <alignment vertical="center"/>
    </xf>
    <xf numFmtId="14" fontId="3" fillId="0" borderId="14" xfId="0" applyNumberFormat="1" applyFont="1" applyBorder="1"/>
    <xf numFmtId="0" fontId="3" fillId="0" borderId="15" xfId="0" applyFont="1" applyBorder="1"/>
    <xf numFmtId="0" fontId="3" fillId="0" borderId="25" xfId="0" applyFont="1" applyBorder="1"/>
    <xf numFmtId="4" fontId="1" fillId="2" borderId="1" xfId="0" applyNumberFormat="1" applyFont="1" applyFill="1" applyBorder="1"/>
    <xf numFmtId="0" fontId="0" fillId="0" borderId="0" xfId="0" applyAlignment="1">
      <alignment horizontal="left"/>
    </xf>
    <xf numFmtId="14" fontId="1" fillId="2" borderId="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/>
    <xf numFmtId="4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0" fillId="0" borderId="1" xfId="0" applyBorder="1"/>
    <xf numFmtId="0" fontId="0" fillId="0" borderId="16" xfId="0" applyBorder="1"/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" fontId="1" fillId="2" borderId="3" xfId="0" applyNumberFormat="1" applyFont="1" applyFill="1" applyBorder="1"/>
    <xf numFmtId="0" fontId="1" fillId="4" borderId="14" xfId="0" applyFont="1" applyFill="1" applyBorder="1" applyAlignment="1">
      <alignment horizontal="left"/>
    </xf>
    <xf numFmtId="4" fontId="1" fillId="3" borderId="15" xfId="0" applyNumberFormat="1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4" fontId="1" fillId="4" borderId="6" xfId="0" applyNumberFormat="1" applyFont="1" applyFill="1" applyBorder="1"/>
    <xf numFmtId="0" fontId="4" fillId="5" borderId="18" xfId="0" applyFont="1" applyFill="1" applyBorder="1" applyAlignment="1">
      <alignment horizontal="center"/>
    </xf>
    <xf numFmtId="4" fontId="4" fillId="5" borderId="16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4" fontId="3" fillId="6" borderId="11" xfId="0" applyNumberFormat="1" applyFont="1" applyFill="1" applyBorder="1"/>
    <xf numFmtId="4" fontId="3" fillId="6" borderId="1" xfId="0" applyNumberFormat="1" applyFont="1" applyFill="1" applyBorder="1"/>
    <xf numFmtId="4" fontId="3" fillId="6" borderId="1" xfId="0" applyNumberFormat="1" applyFont="1" applyFill="1" applyBorder="1" applyAlignment="1">
      <alignment horizontal="right"/>
    </xf>
    <xf numFmtId="14" fontId="0" fillId="6" borderId="5" xfId="0" applyNumberFormat="1" applyFill="1" applyBorder="1"/>
    <xf numFmtId="4" fontId="0" fillId="6" borderId="1" xfId="0" applyNumberFormat="1" applyFill="1" applyBorder="1"/>
    <xf numFmtId="4" fontId="0" fillId="6" borderId="16" xfId="0" applyNumberFormat="1" applyFill="1" applyBorder="1"/>
    <xf numFmtId="4" fontId="3" fillId="6" borderId="15" xfId="0" applyNumberFormat="1" applyFont="1" applyFill="1" applyBorder="1"/>
    <xf numFmtId="0" fontId="0" fillId="0" borderId="6" xfId="0" applyBorder="1"/>
    <xf numFmtId="0" fontId="0" fillId="0" borderId="17" xfId="0" applyBorder="1"/>
    <xf numFmtId="4" fontId="0" fillId="0" borderId="16" xfId="0" applyNumberFormat="1" applyBorder="1"/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3" fillId="0" borderId="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4" fontId="3" fillId="6" borderId="5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3" fillId="6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4" fontId="3" fillId="0" borderId="10" xfId="0" applyNumberFormat="1" applyFont="1" applyBorder="1"/>
    <xf numFmtId="4" fontId="2" fillId="3" borderId="8" xfId="0" applyNumberFormat="1" applyFont="1" applyFill="1" applyBorder="1" applyAlignment="1">
      <alignment horizontal="center"/>
    </xf>
    <xf numFmtId="0" fontId="1" fillId="3" borderId="35" xfId="0" applyFont="1" applyFill="1" applyBorder="1"/>
    <xf numFmtId="4" fontId="1" fillId="3" borderId="13" xfId="0" applyNumberFormat="1" applyFont="1" applyFill="1" applyBorder="1"/>
    <xf numFmtId="0" fontId="1" fillId="3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3" fillId="0" borderId="18" xfId="0" applyFont="1" applyBorder="1"/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14" fontId="3" fillId="0" borderId="18" xfId="0" applyNumberFormat="1" applyFont="1" applyBorder="1"/>
    <xf numFmtId="4" fontId="3" fillId="6" borderId="16" xfId="0" applyNumberFormat="1" applyFont="1" applyFill="1" applyBorder="1"/>
    <xf numFmtId="14" fontId="0" fillId="0" borderId="1" xfId="0" applyNumberFormat="1" applyBorder="1"/>
    <xf numFmtId="4" fontId="1" fillId="4" borderId="1" xfId="0" applyNumberFormat="1" applyFont="1" applyFill="1" applyBorder="1" applyAlignment="1">
      <alignment horizontal="center"/>
    </xf>
    <xf numFmtId="0" fontId="1" fillId="4" borderId="36" xfId="0" applyFont="1" applyFill="1" applyBorder="1"/>
    <xf numFmtId="4" fontId="1" fillId="4" borderId="36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/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0" fillId="0" borderId="6" xfId="0" applyBorder="1" applyAlignment="1">
      <alignment horizontal="center"/>
    </xf>
    <xf numFmtId="4" fontId="0" fillId="0" borderId="5" xfId="0" applyNumberFormat="1" applyBorder="1" applyAlignment="1">
      <alignment horizontal="left"/>
    </xf>
    <xf numFmtId="4" fontId="0" fillId="0" borderId="5" xfId="0" applyNumberFormat="1" applyBorder="1" applyAlignment="1">
      <alignment horizontal="right"/>
    </xf>
    <xf numFmtId="4" fontId="7" fillId="6" borderId="1" xfId="0" applyNumberFormat="1" applyFont="1" applyFill="1" applyBorder="1" applyAlignment="1">
      <alignment horizontal="right"/>
    </xf>
    <xf numFmtId="0" fontId="0" fillId="6" borderId="6" xfId="0" applyFill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right"/>
    </xf>
    <xf numFmtId="14" fontId="0" fillId="6" borderId="6" xfId="0" applyNumberFormat="1" applyFill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0" fontId="7" fillId="6" borderId="6" xfId="0" applyFont="1" applyFill="1" applyBorder="1" applyAlignment="1">
      <alignment horizontal="center"/>
    </xf>
    <xf numFmtId="4" fontId="7" fillId="6" borderId="6" xfId="0" applyNumberFormat="1" applyFont="1" applyFill="1" applyBorder="1" applyAlignment="1">
      <alignment horizontal="center"/>
    </xf>
    <xf numFmtId="14" fontId="7" fillId="6" borderId="6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" fontId="0" fillId="0" borderId="23" xfId="0" applyNumberFormat="1" applyBorder="1"/>
    <xf numFmtId="0" fontId="0" fillId="0" borderId="46" xfId="0" applyBorder="1"/>
    <xf numFmtId="0" fontId="0" fillId="0" borderId="36" xfId="0" applyBorder="1" applyAlignment="1">
      <alignment horizontal="right"/>
    </xf>
    <xf numFmtId="0" fontId="0" fillId="0" borderId="47" xfId="0" applyBorder="1"/>
    <xf numFmtId="4" fontId="0" fillId="0" borderId="46" xfId="0" applyNumberFormat="1" applyBorder="1"/>
    <xf numFmtId="4" fontId="0" fillId="0" borderId="36" xfId="0" applyNumberFormat="1" applyBorder="1" applyAlignment="1">
      <alignment horizontal="right"/>
    </xf>
    <xf numFmtId="4" fontId="0" fillId="0" borderId="23" xfId="0" applyNumberFormat="1" applyBorder="1" applyAlignment="1">
      <alignment horizontal="center"/>
    </xf>
    <xf numFmtId="4" fontId="0" fillId="2" borderId="50" xfId="0" applyNumberFormat="1" applyFill="1" applyBorder="1" applyAlignment="1">
      <alignment horizontal="center"/>
    </xf>
    <xf numFmtId="4" fontId="0" fillId="2" borderId="36" xfId="0" applyNumberFormat="1" applyFill="1" applyBorder="1" applyAlignment="1">
      <alignment horizontal="center"/>
    </xf>
    <xf numFmtId="4" fontId="7" fillId="2" borderId="36" xfId="0" applyNumberFormat="1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4" fontId="0" fillId="0" borderId="46" xfId="0" applyNumberFormat="1" applyBorder="1" applyAlignment="1">
      <alignment horizontal="right"/>
    </xf>
    <xf numFmtId="4" fontId="6" fillId="0" borderId="36" xfId="0" applyNumberFormat="1" applyFont="1" applyBorder="1" applyAlignment="1">
      <alignment horizontal="right"/>
    </xf>
    <xf numFmtId="4" fontId="7" fillId="0" borderId="36" xfId="0" applyNumberFormat="1" applyFont="1" applyBorder="1" applyAlignment="1">
      <alignment horizontal="right"/>
    </xf>
    <xf numFmtId="0" fontId="0" fillId="0" borderId="47" xfId="0" applyBorder="1" applyAlignment="1">
      <alignment horizontal="center"/>
    </xf>
    <xf numFmtId="4" fontId="6" fillId="6" borderId="36" xfId="0" applyNumberFormat="1" applyFont="1" applyFill="1" applyBorder="1" applyAlignment="1">
      <alignment horizontal="right"/>
    </xf>
    <xf numFmtId="0" fontId="0" fillId="6" borderId="47" xfId="0" applyFill="1" applyBorder="1" applyAlignment="1">
      <alignment horizontal="center"/>
    </xf>
    <xf numFmtId="4" fontId="7" fillId="6" borderId="36" xfId="0" applyNumberFormat="1" applyFont="1" applyFill="1" applyBorder="1" applyAlignment="1">
      <alignment horizontal="right"/>
    </xf>
    <xf numFmtId="0" fontId="7" fillId="2" borderId="47" xfId="0" applyFont="1" applyFill="1" applyBorder="1" applyAlignment="1">
      <alignment horizontal="center"/>
    </xf>
    <xf numFmtId="4" fontId="7" fillId="6" borderId="5" xfId="0" applyNumberFormat="1" applyFont="1" applyFill="1" applyBorder="1" applyAlignment="1">
      <alignment horizontal="right"/>
    </xf>
    <xf numFmtId="4" fontId="7" fillId="6" borderId="46" xfId="0" applyNumberFormat="1" applyFont="1" applyFill="1" applyBorder="1" applyAlignment="1">
      <alignment horizontal="right"/>
    </xf>
    <xf numFmtId="0" fontId="7" fillId="6" borderId="47" xfId="0" applyFont="1" applyFill="1" applyBorder="1" applyAlignment="1">
      <alignment horizontal="center"/>
    </xf>
    <xf numFmtId="0" fontId="8" fillId="12" borderId="31" xfId="0" applyFont="1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12" borderId="49" xfId="0" applyFill="1" applyBorder="1" applyAlignment="1">
      <alignment horizontal="center"/>
    </xf>
    <xf numFmtId="0" fontId="1" fillId="12" borderId="43" xfId="0" applyFont="1" applyFill="1" applyBorder="1" applyAlignment="1">
      <alignment horizontal="center"/>
    </xf>
    <xf numFmtId="4" fontId="1" fillId="12" borderId="38" xfId="0" applyNumberFormat="1" applyFont="1" applyFill="1" applyBorder="1"/>
    <xf numFmtId="4" fontId="1" fillId="12" borderId="3" xfId="0" applyNumberFormat="1" applyFont="1" applyFill="1" applyBorder="1"/>
    <xf numFmtId="0" fontId="1" fillId="12" borderId="4" xfId="0" applyFont="1" applyFill="1" applyBorder="1" applyAlignment="1">
      <alignment horizontal="center"/>
    </xf>
    <xf numFmtId="4" fontId="1" fillId="12" borderId="2" xfId="0" applyNumberFormat="1" applyFont="1" applyFill="1" applyBorder="1"/>
    <xf numFmtId="4" fontId="8" fillId="12" borderId="2" xfId="0" applyNumberFormat="1" applyFont="1" applyFill="1" applyBorder="1"/>
    <xf numFmtId="4" fontId="8" fillId="12" borderId="3" xfId="0" applyNumberFormat="1" applyFont="1" applyFill="1" applyBorder="1"/>
    <xf numFmtId="0" fontId="8" fillId="12" borderId="4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" fontId="0" fillId="6" borderId="15" xfId="0" applyNumberFormat="1" applyFill="1" applyBorder="1"/>
    <xf numFmtId="0" fontId="0" fillId="0" borderId="15" xfId="0" applyBorder="1"/>
    <xf numFmtId="0" fontId="0" fillId="0" borderId="25" xfId="0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14" fontId="0" fillId="0" borderId="27" xfId="0" applyNumberFormat="1" applyBorder="1"/>
    <xf numFmtId="14" fontId="0" fillId="6" borderId="23" xfId="0" applyNumberFormat="1" applyFill="1" applyBorder="1"/>
    <xf numFmtId="49" fontId="1" fillId="2" borderId="54" xfId="0" applyNumberFormat="1" applyFont="1" applyFill="1" applyBorder="1" applyAlignment="1">
      <alignment horizontal="center"/>
    </xf>
    <xf numFmtId="4" fontId="1" fillId="2" borderId="55" xfId="0" applyNumberFormat="1" applyFont="1" applyFill="1" applyBorder="1"/>
    <xf numFmtId="9" fontId="1" fillId="2" borderId="55" xfId="0" applyNumberFormat="1" applyFont="1" applyFill="1" applyBorder="1" applyAlignment="1">
      <alignment horizontal="center"/>
    </xf>
    <xf numFmtId="4" fontId="3" fillId="0" borderId="15" xfId="0" applyNumberFormat="1" applyFont="1" applyBorder="1"/>
    <xf numFmtId="49" fontId="3" fillId="0" borderId="18" xfId="0" applyNumberFormat="1" applyFont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4" fontId="0" fillId="0" borderId="17" xfId="0" applyNumberFormat="1" applyBorder="1"/>
    <xf numFmtId="0" fontId="9" fillId="0" borderId="0" xfId="1"/>
    <xf numFmtId="0" fontId="2" fillId="4" borderId="57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4" fontId="0" fillId="0" borderId="18" xfId="0" applyNumberFormat="1" applyBorder="1"/>
    <xf numFmtId="4" fontId="1" fillId="0" borderId="0" xfId="0" applyNumberFormat="1" applyFont="1"/>
    <xf numFmtId="4" fontId="7" fillId="2" borderId="5" xfId="0" applyNumberFormat="1" applyFont="1" applyFill="1" applyBorder="1" applyAlignment="1">
      <alignment horizontal="center"/>
    </xf>
    <xf numFmtId="4" fontId="7" fillId="2" borderId="46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4" fontId="1" fillId="4" borderId="25" xfId="0" applyNumberFormat="1" applyFont="1" applyFill="1" applyBorder="1"/>
    <xf numFmtId="4" fontId="1" fillId="4" borderId="17" xfId="0" applyNumberFormat="1" applyFont="1" applyFill="1" applyBorder="1"/>
    <xf numFmtId="14" fontId="0" fillId="6" borderId="50" xfId="0" applyNumberFormat="1" applyFill="1" applyBorder="1"/>
    <xf numFmtId="4" fontId="0" fillId="6" borderId="36" xfId="0" applyNumberFormat="1" applyFill="1" applyBorder="1"/>
    <xf numFmtId="0" fontId="0" fillId="0" borderId="14" xfId="0" applyBorder="1"/>
    <xf numFmtId="4" fontId="0" fillId="0" borderId="25" xfId="0" applyNumberFormat="1" applyBorder="1"/>
    <xf numFmtId="0" fontId="0" fillId="0" borderId="18" xfId="0" applyBorder="1"/>
    <xf numFmtId="0" fontId="3" fillId="0" borderId="2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3" borderId="3" xfId="0" applyFill="1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6" borderId="27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3" borderId="3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4" fontId="8" fillId="14" borderId="2" xfId="0" applyNumberFormat="1" applyFont="1" applyFill="1" applyBorder="1" applyAlignment="1">
      <alignment horizontal="center"/>
    </xf>
    <xf numFmtId="4" fontId="8" fillId="14" borderId="3" xfId="0" applyNumberFormat="1" applyFont="1" applyFill="1" applyBorder="1" applyAlignment="1">
      <alignment horizontal="center"/>
    </xf>
    <xf numFmtId="4" fontId="8" fillId="14" borderId="4" xfId="0" applyNumberFormat="1" applyFont="1" applyFill="1" applyBorder="1" applyAlignment="1">
      <alignment horizontal="center"/>
    </xf>
    <xf numFmtId="4" fontId="0" fillId="6" borderId="10" xfId="0" applyNumberFormat="1" applyFill="1" applyBorder="1" applyAlignment="1">
      <alignment horizontal="center"/>
    </xf>
    <xf numFmtId="4" fontId="0" fillId="6" borderId="11" xfId="0" applyNumberFormat="1" applyFill="1" applyBorder="1" applyAlignment="1">
      <alignment horizontal="center"/>
    </xf>
    <xf numFmtId="4" fontId="0" fillId="6" borderId="12" xfId="0" applyNumberFormat="1" applyFill="1" applyBorder="1" applyAlignment="1">
      <alignment horizontal="center"/>
    </xf>
    <xf numFmtId="4" fontId="7" fillId="3" borderId="10" xfId="0" applyNumberFormat="1" applyFont="1" applyFill="1" applyBorder="1" applyAlignment="1">
      <alignment horizontal="center"/>
    </xf>
    <xf numFmtId="4" fontId="7" fillId="3" borderId="11" xfId="0" applyNumberFormat="1" applyFont="1" applyFill="1" applyBorder="1" applyAlignment="1">
      <alignment horizontal="center"/>
    </xf>
    <xf numFmtId="4" fontId="7" fillId="3" borderId="12" xfId="0" applyNumberFormat="1" applyFont="1" applyFill="1" applyBorder="1" applyAlignment="1">
      <alignment horizontal="center"/>
    </xf>
    <xf numFmtId="0" fontId="0" fillId="12" borderId="41" xfId="0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4" fontId="8" fillId="8" borderId="2" xfId="0" applyNumberFormat="1" applyFont="1" applyFill="1" applyBorder="1" applyAlignment="1">
      <alignment horizontal="center"/>
    </xf>
    <xf numFmtId="4" fontId="8" fillId="8" borderId="3" xfId="0" applyNumberFormat="1" applyFont="1" applyFill="1" applyBorder="1" applyAlignment="1">
      <alignment horizontal="center"/>
    </xf>
    <xf numFmtId="4" fontId="8" fillId="8" borderId="4" xfId="0" applyNumberFormat="1" applyFont="1" applyFill="1" applyBorder="1" applyAlignment="1">
      <alignment horizontal="center"/>
    </xf>
    <xf numFmtId="4" fontId="0" fillId="3" borderId="10" xfId="0" applyNumberFormat="1" applyFill="1" applyBorder="1" applyAlignment="1">
      <alignment horizontal="center"/>
    </xf>
    <xf numFmtId="4" fontId="0" fillId="3" borderId="11" xfId="0" applyNumberFormat="1" applyFill="1" applyBorder="1" applyAlignment="1">
      <alignment horizontal="center"/>
    </xf>
    <xf numFmtId="4" fontId="0" fillId="3" borderId="12" xfId="0" applyNumberFormat="1" applyFill="1" applyBorder="1" applyAlignment="1">
      <alignment horizontal="center"/>
    </xf>
    <xf numFmtId="4" fontId="8" fillId="11" borderId="2" xfId="0" applyNumberFormat="1" applyFont="1" applyFill="1" applyBorder="1" applyAlignment="1">
      <alignment horizontal="center"/>
    </xf>
    <xf numFmtId="4" fontId="8" fillId="11" borderId="3" xfId="0" applyNumberFormat="1" applyFont="1" applyFill="1" applyBorder="1" applyAlignment="1">
      <alignment horizontal="center"/>
    </xf>
    <xf numFmtId="4" fontId="8" fillId="11" borderId="4" xfId="0" applyNumberFormat="1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8" fillId="10" borderId="2" xfId="0" applyNumberFormat="1" applyFont="1" applyFill="1" applyBorder="1" applyAlignment="1">
      <alignment horizontal="center"/>
    </xf>
    <xf numFmtId="4" fontId="8" fillId="10" borderId="3" xfId="0" applyNumberFormat="1" applyFont="1" applyFill="1" applyBorder="1" applyAlignment="1">
      <alignment horizontal="center"/>
    </xf>
    <xf numFmtId="4" fontId="8" fillId="10" borderId="4" xfId="0" applyNumberFormat="1" applyFont="1" applyFill="1" applyBorder="1" applyAlignment="1">
      <alignment horizontal="center"/>
    </xf>
    <xf numFmtId="4" fontId="8" fillId="9" borderId="2" xfId="0" applyNumberFormat="1" applyFont="1" applyFill="1" applyBorder="1" applyAlignment="1">
      <alignment horizontal="center"/>
    </xf>
    <xf numFmtId="4" fontId="8" fillId="9" borderId="3" xfId="0" applyNumberFormat="1" applyFont="1" applyFill="1" applyBorder="1" applyAlignment="1">
      <alignment horizontal="center"/>
    </xf>
    <xf numFmtId="4" fontId="8" fillId="9" borderId="4" xfId="0" applyNumberFormat="1" applyFont="1" applyFill="1" applyBorder="1" applyAlignment="1">
      <alignment horizontal="center"/>
    </xf>
    <xf numFmtId="4" fontId="0" fillId="6" borderId="22" xfId="0" applyNumberFormat="1" applyFill="1" applyBorder="1" applyAlignment="1">
      <alignment horizontal="center"/>
    </xf>
    <xf numFmtId="0" fontId="0" fillId="12" borderId="51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0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4" fontId="1" fillId="4" borderId="26" xfId="0" applyNumberFormat="1" applyFont="1" applyFill="1" applyBorder="1" applyAlignment="1">
      <alignment horizontal="center"/>
    </xf>
    <xf numFmtId="4" fontId="1" fillId="4" borderId="27" xfId="0" applyNumberFormat="1" applyFont="1" applyFill="1" applyBorder="1" applyAlignment="1">
      <alignment horizontal="center"/>
    </xf>
    <xf numFmtId="4" fontId="1" fillId="4" borderId="61" xfId="0" applyNumberFormat="1" applyFont="1" applyFill="1" applyBorder="1" applyAlignment="1">
      <alignment horizontal="center"/>
    </xf>
    <xf numFmtId="4" fontId="1" fillId="4" borderId="5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34" xfId="0" applyBorder="1" applyAlignment="1">
      <alignment horizontal="left"/>
    </xf>
    <xf numFmtId="0" fontId="1" fillId="4" borderId="5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13" borderId="27" xfId="0" applyFont="1" applyFill="1" applyBorder="1" applyAlignment="1">
      <alignment horizontal="center"/>
    </xf>
    <xf numFmtId="0" fontId="1" fillId="13" borderId="28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1" fillId="13" borderId="30" xfId="0" applyFont="1" applyFill="1" applyBorder="1" applyAlignment="1">
      <alignment horizontal="center"/>
    </xf>
    <xf numFmtId="4" fontId="1" fillId="2" borderId="55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zivnostnik.cz/33/odpisy-hmotneho-majetku-v-danove-evidenci-uniqueidmRRWSbk196FNf8-jVUh4EhIe4TJdLWHSNCIOBLYX2iKkukZUzLWm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A3D3-A1CD-46AE-89A7-730FC9F5DD8D}">
  <dimension ref="A1:D5"/>
  <sheetViews>
    <sheetView workbookViewId="0">
      <selection activeCell="A5" sqref="A1:D5"/>
    </sheetView>
  </sheetViews>
  <sheetFormatPr defaultRowHeight="14.4" x14ac:dyDescent="0.3"/>
  <cols>
    <col min="1" max="1" width="8.88671875" style="27"/>
    <col min="2" max="2" width="13.44140625" style="1" bestFit="1" customWidth="1"/>
    <col min="3" max="3" width="10" style="1" bestFit="1" customWidth="1"/>
    <col min="4" max="4" width="10.6640625" bestFit="1" customWidth="1"/>
  </cols>
  <sheetData>
    <row r="1" spans="1:4" x14ac:dyDescent="0.3">
      <c r="A1" s="38"/>
      <c r="B1" s="39" t="s">
        <v>16</v>
      </c>
      <c r="C1" s="40" t="s">
        <v>0</v>
      </c>
      <c r="D1" s="41" t="s">
        <v>10</v>
      </c>
    </row>
    <row r="2" spans="1:4" x14ac:dyDescent="0.3">
      <c r="A2" s="42" t="s">
        <v>17</v>
      </c>
      <c r="B2" s="2">
        <f>Lipno!G28</f>
        <v>388151</v>
      </c>
      <c r="C2" s="2">
        <f>Lipno!B31</f>
        <v>327133.64</v>
      </c>
      <c r="D2" s="43">
        <f>B2-C2</f>
        <v>61017.359999999986</v>
      </c>
    </row>
    <row r="3" spans="1:4" x14ac:dyDescent="0.3">
      <c r="A3" s="42" t="s">
        <v>18</v>
      </c>
      <c r="B3" s="2">
        <f>'Dubí nájemné'!D29</f>
        <v>274850</v>
      </c>
      <c r="C3" s="2">
        <f>'Dubí výdaje'!B17</f>
        <v>132088.84</v>
      </c>
      <c r="D3" s="43">
        <f>B3-C3</f>
        <v>142761.16</v>
      </c>
    </row>
    <row r="4" spans="1:4" x14ac:dyDescent="0.3">
      <c r="A4" s="42" t="s">
        <v>10</v>
      </c>
      <c r="B4" s="12">
        <f>SUM(B2:B3)</f>
        <v>663001</v>
      </c>
      <c r="C4" s="12">
        <f t="shared" ref="C4:D4" si="0">SUM(C2:C3)</f>
        <v>459222.48</v>
      </c>
      <c r="D4" s="43">
        <f t="shared" si="0"/>
        <v>203778.52</v>
      </c>
    </row>
    <row r="5" spans="1:4" ht="15" thickBot="1" x14ac:dyDescent="0.35">
      <c r="A5" s="44"/>
      <c r="B5" s="45" t="s">
        <v>11</v>
      </c>
      <c r="C5" s="45" t="s">
        <v>12</v>
      </c>
      <c r="D5" s="46" t="s">
        <v>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EC8A-7FC5-46EB-BDE3-9A2F80DF80F9}">
  <dimension ref="A1:J35"/>
  <sheetViews>
    <sheetView topLeftCell="A9" workbookViewId="0">
      <selection activeCell="D30" sqref="D30:J30"/>
    </sheetView>
  </sheetViews>
  <sheetFormatPr defaultRowHeight="14.4" x14ac:dyDescent="0.3"/>
  <cols>
    <col min="1" max="1" width="9.88671875" bestFit="1" customWidth="1"/>
    <col min="2" max="2" width="10" style="1" bestFit="1" customWidth="1"/>
    <col min="3" max="3" width="7.21875" style="6" bestFit="1" customWidth="1"/>
    <col min="4" max="4" width="40.88671875" bestFit="1" customWidth="1"/>
    <col min="5" max="5" width="19" bestFit="1" customWidth="1"/>
    <col min="6" max="6" width="9.88671875" bestFit="1" customWidth="1"/>
    <col min="7" max="7" width="10" style="1" bestFit="1" customWidth="1"/>
    <col min="8" max="8" width="6.88671875" style="6" bestFit="1" customWidth="1"/>
    <col min="9" max="9" width="22.6640625" bestFit="1" customWidth="1"/>
    <col min="10" max="10" width="49.109375" bestFit="1" customWidth="1"/>
  </cols>
  <sheetData>
    <row r="1" spans="1:10" ht="15" thickBot="1" x14ac:dyDescent="0.35">
      <c r="A1" s="213" t="s">
        <v>66</v>
      </c>
      <c r="B1" s="214"/>
      <c r="C1" s="214"/>
      <c r="D1" s="214"/>
      <c r="E1" s="215"/>
      <c r="F1" s="216" t="s">
        <v>65</v>
      </c>
      <c r="G1" s="217"/>
      <c r="H1" s="217"/>
      <c r="I1" s="217"/>
      <c r="J1" s="218"/>
    </row>
    <row r="2" spans="1:10" ht="15" thickBot="1" x14ac:dyDescent="0.35">
      <c r="A2" s="17" t="s">
        <v>1</v>
      </c>
      <c r="B2" s="11" t="s">
        <v>2</v>
      </c>
      <c r="C2" s="18" t="s">
        <v>3</v>
      </c>
      <c r="D2" s="18" t="s">
        <v>4</v>
      </c>
      <c r="E2" s="19" t="s">
        <v>5</v>
      </c>
      <c r="F2" s="78" t="s">
        <v>1</v>
      </c>
      <c r="G2" s="82" t="s">
        <v>2</v>
      </c>
      <c r="H2" s="79" t="s">
        <v>3</v>
      </c>
      <c r="I2" s="79" t="s">
        <v>4</v>
      </c>
      <c r="J2" s="80" t="s">
        <v>5</v>
      </c>
    </row>
    <row r="3" spans="1:10" x14ac:dyDescent="0.3">
      <c r="A3" s="23">
        <v>45309</v>
      </c>
      <c r="B3" s="53">
        <v>1400</v>
      </c>
      <c r="C3" s="71" t="s">
        <v>38</v>
      </c>
      <c r="D3" s="24" t="s">
        <v>51</v>
      </c>
      <c r="E3" s="25" t="s">
        <v>9</v>
      </c>
      <c r="F3" s="23">
        <v>45369</v>
      </c>
      <c r="G3" s="53">
        <v>272813</v>
      </c>
      <c r="H3" s="87" t="s">
        <v>7</v>
      </c>
      <c r="I3" s="24" t="s">
        <v>57</v>
      </c>
      <c r="J3" s="25" t="s">
        <v>70</v>
      </c>
    </row>
    <row r="4" spans="1:10" x14ac:dyDescent="0.3">
      <c r="A4" s="81">
        <v>45316</v>
      </c>
      <c r="B4" s="47">
        <v>1648.15</v>
      </c>
      <c r="C4" s="36" t="s">
        <v>6</v>
      </c>
      <c r="D4" s="9" t="s">
        <v>39</v>
      </c>
      <c r="E4" s="10" t="s">
        <v>9</v>
      </c>
      <c r="F4" s="7">
        <v>45518</v>
      </c>
      <c r="G4" s="48">
        <v>115338</v>
      </c>
      <c r="H4" s="5" t="s">
        <v>7</v>
      </c>
      <c r="I4" s="4" t="s">
        <v>56</v>
      </c>
      <c r="J4" s="8" t="s">
        <v>71</v>
      </c>
    </row>
    <row r="5" spans="1:10" x14ac:dyDescent="0.3">
      <c r="A5" s="7">
        <v>45345</v>
      </c>
      <c r="B5" s="48">
        <v>4554.09</v>
      </c>
      <c r="C5" s="35" t="s">
        <v>6</v>
      </c>
      <c r="D5" s="4" t="s">
        <v>40</v>
      </c>
      <c r="E5" s="8" t="s">
        <v>9</v>
      </c>
      <c r="F5" s="88"/>
      <c r="G5" s="2"/>
      <c r="H5" s="86"/>
      <c r="I5" s="33"/>
      <c r="J5" s="54"/>
    </row>
    <row r="6" spans="1:10" x14ac:dyDescent="0.3">
      <c r="A6" s="7">
        <v>45369</v>
      </c>
      <c r="B6" s="48">
        <v>75851</v>
      </c>
      <c r="C6" s="35" t="s">
        <v>7</v>
      </c>
      <c r="D6" s="4" t="s">
        <v>52</v>
      </c>
      <c r="E6" s="8" t="s">
        <v>67</v>
      </c>
      <c r="F6" s="7"/>
      <c r="G6" s="48"/>
      <c r="H6" s="5"/>
      <c r="I6" s="4"/>
      <c r="J6" s="8"/>
    </row>
    <row r="7" spans="1:10" x14ac:dyDescent="0.3">
      <c r="A7" s="7">
        <v>45376</v>
      </c>
      <c r="B7" s="48">
        <v>7745.5</v>
      </c>
      <c r="C7" s="35" t="s">
        <v>6</v>
      </c>
      <c r="D7" s="4" t="s">
        <v>41</v>
      </c>
      <c r="E7" s="8" t="s">
        <v>9</v>
      </c>
      <c r="F7" s="7"/>
      <c r="G7" s="48"/>
      <c r="H7" s="5"/>
      <c r="I7" s="4"/>
      <c r="J7" s="8"/>
    </row>
    <row r="8" spans="1:10" ht="15" customHeight="1" x14ac:dyDescent="0.3">
      <c r="A8" s="73">
        <v>45401</v>
      </c>
      <c r="B8" s="48">
        <v>1400</v>
      </c>
      <c r="C8" s="74" t="s">
        <v>6</v>
      </c>
      <c r="D8" s="4" t="s">
        <v>51</v>
      </c>
      <c r="E8" s="8" t="s">
        <v>9</v>
      </c>
      <c r="F8" s="7"/>
      <c r="G8" s="48"/>
      <c r="H8" s="5"/>
      <c r="I8" s="4"/>
      <c r="J8" s="8"/>
    </row>
    <row r="9" spans="1:10" ht="15" customHeight="1" x14ac:dyDescent="0.3">
      <c r="A9" s="73">
        <v>45405</v>
      </c>
      <c r="B9" s="48">
        <v>2325.6999999999998</v>
      </c>
      <c r="C9" s="74" t="s">
        <v>6</v>
      </c>
      <c r="D9" s="4" t="s">
        <v>53</v>
      </c>
      <c r="E9" s="8" t="s">
        <v>9</v>
      </c>
      <c r="F9" s="7"/>
      <c r="G9" s="48"/>
      <c r="H9" s="5"/>
      <c r="I9" s="4"/>
      <c r="J9" s="8"/>
    </row>
    <row r="10" spans="1:10" x14ac:dyDescent="0.3">
      <c r="A10" s="70">
        <v>45436</v>
      </c>
      <c r="B10" s="48">
        <v>672.32</v>
      </c>
      <c r="C10" s="72" t="s">
        <v>6</v>
      </c>
      <c r="D10" s="4" t="s">
        <v>42</v>
      </c>
      <c r="E10" s="8" t="s">
        <v>9</v>
      </c>
      <c r="F10" s="7"/>
      <c r="G10" s="49"/>
      <c r="H10" s="5"/>
      <c r="I10" s="4"/>
      <c r="J10" s="8"/>
    </row>
    <row r="11" spans="1:10" x14ac:dyDescent="0.3">
      <c r="A11" s="70">
        <v>45443</v>
      </c>
      <c r="B11" s="48">
        <v>9556</v>
      </c>
      <c r="C11" s="72" t="s">
        <v>58</v>
      </c>
      <c r="D11" s="4" t="s">
        <v>59</v>
      </c>
      <c r="E11" s="8" t="s">
        <v>9</v>
      </c>
      <c r="F11" s="7"/>
      <c r="G11" s="49"/>
      <c r="H11" s="5"/>
      <c r="I11" s="4"/>
      <c r="J11" s="8"/>
    </row>
    <row r="12" spans="1:10" x14ac:dyDescent="0.3">
      <c r="A12" s="70">
        <v>45468</v>
      </c>
      <c r="B12" s="48">
        <v>656.11</v>
      </c>
      <c r="C12" s="72" t="s">
        <v>6</v>
      </c>
      <c r="D12" s="4" t="s">
        <v>43</v>
      </c>
      <c r="E12" s="8" t="s">
        <v>9</v>
      </c>
      <c r="F12" s="7"/>
      <c r="G12" s="48"/>
      <c r="H12" s="5"/>
      <c r="I12" s="4"/>
      <c r="J12" s="8"/>
    </row>
    <row r="13" spans="1:10" x14ac:dyDescent="0.3">
      <c r="A13" s="70">
        <v>45492</v>
      </c>
      <c r="B13" s="48">
        <v>1400</v>
      </c>
      <c r="C13" s="72" t="s">
        <v>38</v>
      </c>
      <c r="D13" s="4" t="s">
        <v>51</v>
      </c>
      <c r="E13" s="8" t="s">
        <v>9</v>
      </c>
      <c r="F13" s="7"/>
      <c r="G13" s="3"/>
      <c r="H13" s="5"/>
      <c r="I13" s="4"/>
      <c r="J13" s="8"/>
    </row>
    <row r="14" spans="1:10" x14ac:dyDescent="0.3">
      <c r="A14" s="73">
        <v>45497</v>
      </c>
      <c r="B14" s="48">
        <v>568.77</v>
      </c>
      <c r="C14" s="72" t="s">
        <v>6</v>
      </c>
      <c r="D14" s="4" t="s">
        <v>44</v>
      </c>
      <c r="E14" s="8" t="s">
        <v>9</v>
      </c>
      <c r="F14" s="7"/>
      <c r="G14" s="3"/>
      <c r="H14" s="5"/>
      <c r="I14" s="4"/>
      <c r="J14" s="8"/>
    </row>
    <row r="15" spans="1:10" x14ac:dyDescent="0.3">
      <c r="A15" s="73">
        <v>45512</v>
      </c>
      <c r="B15" s="48">
        <v>-1140</v>
      </c>
      <c r="C15" s="72" t="s">
        <v>38</v>
      </c>
      <c r="D15" s="4" t="s">
        <v>50</v>
      </c>
      <c r="E15" s="8" t="s">
        <v>9</v>
      </c>
      <c r="F15" s="7"/>
      <c r="G15" s="3"/>
      <c r="H15" s="5"/>
      <c r="I15" s="4"/>
      <c r="J15" s="8"/>
    </row>
    <row r="16" spans="1:10" x14ac:dyDescent="0.3">
      <c r="A16" s="73">
        <v>45518</v>
      </c>
      <c r="B16" s="48">
        <v>3434</v>
      </c>
      <c r="C16" s="72" t="s">
        <v>7</v>
      </c>
      <c r="D16" s="4" t="s">
        <v>54</v>
      </c>
      <c r="E16" s="8" t="s">
        <v>55</v>
      </c>
      <c r="F16" s="7"/>
      <c r="G16" s="3"/>
      <c r="H16" s="5"/>
      <c r="I16" s="4"/>
      <c r="J16" s="8"/>
    </row>
    <row r="17" spans="1:10" x14ac:dyDescent="0.3">
      <c r="A17" s="73">
        <v>45527</v>
      </c>
      <c r="B17" s="48">
        <v>577.4</v>
      </c>
      <c r="C17" s="74" t="s">
        <v>6</v>
      </c>
      <c r="D17" s="75" t="s">
        <v>45</v>
      </c>
      <c r="E17" s="76" t="s">
        <v>9</v>
      </c>
      <c r="F17" s="7"/>
      <c r="G17" s="3"/>
      <c r="H17" s="5"/>
      <c r="I17" s="3"/>
      <c r="J17" s="8"/>
    </row>
    <row r="18" spans="1:10" x14ac:dyDescent="0.3">
      <c r="A18" s="73">
        <v>45554</v>
      </c>
      <c r="B18" s="48">
        <v>1300</v>
      </c>
      <c r="C18" s="74" t="s">
        <v>38</v>
      </c>
      <c r="D18" s="4" t="s">
        <v>51</v>
      </c>
      <c r="E18" s="16" t="s">
        <v>9</v>
      </c>
      <c r="F18" s="7"/>
      <c r="G18" s="3"/>
      <c r="H18" s="5"/>
      <c r="I18" s="3"/>
      <c r="J18" s="8"/>
    </row>
    <row r="19" spans="1:10" x14ac:dyDescent="0.3">
      <c r="A19" s="73">
        <v>45558</v>
      </c>
      <c r="B19" s="48">
        <v>591.87</v>
      </c>
      <c r="C19" s="74" t="s">
        <v>6</v>
      </c>
      <c r="D19" s="4" t="s">
        <v>46</v>
      </c>
      <c r="E19" s="16" t="s">
        <v>9</v>
      </c>
      <c r="F19" s="7"/>
      <c r="G19" s="3"/>
      <c r="H19" s="5"/>
      <c r="I19" s="3"/>
      <c r="J19" s="8"/>
    </row>
    <row r="20" spans="1:10" x14ac:dyDescent="0.3">
      <c r="A20" s="73">
        <v>45583</v>
      </c>
      <c r="B20" s="48">
        <v>509</v>
      </c>
      <c r="C20" s="72" t="s">
        <v>60</v>
      </c>
      <c r="D20" s="4" t="s">
        <v>61</v>
      </c>
      <c r="E20" s="16" t="s">
        <v>21</v>
      </c>
      <c r="F20" s="89"/>
      <c r="G20" s="3"/>
      <c r="H20" s="5"/>
      <c r="I20" s="3"/>
      <c r="J20" s="8"/>
    </row>
    <row r="21" spans="1:10" x14ac:dyDescent="0.3">
      <c r="A21" s="73">
        <v>45586</v>
      </c>
      <c r="B21" s="48">
        <v>11589</v>
      </c>
      <c r="C21" s="72" t="s">
        <v>63</v>
      </c>
      <c r="D21" s="4" t="s">
        <v>64</v>
      </c>
      <c r="E21" s="16" t="s">
        <v>9</v>
      </c>
      <c r="F21" s="89"/>
      <c r="G21" s="3"/>
      <c r="H21" s="5"/>
      <c r="I21" s="3"/>
      <c r="J21" s="8"/>
    </row>
    <row r="22" spans="1:10" x14ac:dyDescent="0.3">
      <c r="A22" s="70">
        <v>45588</v>
      </c>
      <c r="B22" s="48">
        <v>927.71</v>
      </c>
      <c r="C22" s="72" t="s">
        <v>6</v>
      </c>
      <c r="D22" s="4" t="s">
        <v>47</v>
      </c>
      <c r="E22" s="16" t="s">
        <v>9</v>
      </c>
      <c r="F22" s="89"/>
      <c r="G22" s="3"/>
      <c r="H22" s="5"/>
      <c r="I22" s="3"/>
      <c r="J22" s="8"/>
    </row>
    <row r="23" spans="1:10" x14ac:dyDescent="0.3">
      <c r="A23" s="70">
        <v>45622</v>
      </c>
      <c r="B23" s="48">
        <v>1576.16</v>
      </c>
      <c r="C23" s="72" t="s">
        <v>6</v>
      </c>
      <c r="D23" s="4" t="s">
        <v>49</v>
      </c>
      <c r="E23" s="16" t="s">
        <v>9</v>
      </c>
      <c r="F23" s="89"/>
      <c r="G23" s="3"/>
      <c r="H23" s="5"/>
      <c r="I23" s="3"/>
      <c r="J23" s="8"/>
    </row>
    <row r="24" spans="1:10" x14ac:dyDescent="0.3">
      <c r="A24" s="70">
        <v>45625</v>
      </c>
      <c r="B24" s="48">
        <v>30773</v>
      </c>
      <c r="C24" s="72" t="s">
        <v>62</v>
      </c>
      <c r="D24" s="4" t="s">
        <v>68</v>
      </c>
      <c r="E24" s="16" t="s">
        <v>21</v>
      </c>
      <c r="F24" s="89"/>
      <c r="G24" s="3"/>
      <c r="H24" s="5"/>
      <c r="I24" s="3"/>
      <c r="J24" s="8"/>
    </row>
    <row r="25" spans="1:10" x14ac:dyDescent="0.3">
      <c r="A25" s="70">
        <v>45639</v>
      </c>
      <c r="B25" s="48">
        <v>1300</v>
      </c>
      <c r="C25" s="72" t="s">
        <v>38</v>
      </c>
      <c r="D25" s="4" t="s">
        <v>51</v>
      </c>
      <c r="E25" s="16" t="s">
        <v>9</v>
      </c>
      <c r="F25" s="89"/>
      <c r="G25" s="3"/>
      <c r="H25" s="5"/>
      <c r="I25" s="3"/>
      <c r="J25" s="8"/>
    </row>
    <row r="26" spans="1:10" x14ac:dyDescent="0.3">
      <c r="A26" s="70">
        <v>45653</v>
      </c>
      <c r="B26" s="48">
        <v>1436.86</v>
      </c>
      <c r="C26" s="72" t="s">
        <v>6</v>
      </c>
      <c r="D26" s="4" t="s">
        <v>48</v>
      </c>
      <c r="E26" s="16" t="s">
        <v>9</v>
      </c>
      <c r="F26" s="89"/>
      <c r="G26" s="3"/>
      <c r="H26" s="5"/>
      <c r="I26" s="3"/>
      <c r="J26" s="8"/>
    </row>
    <row r="27" spans="1:10" ht="15" thickBot="1" x14ac:dyDescent="0.35">
      <c r="A27" s="95"/>
      <c r="B27" s="96"/>
      <c r="C27" s="77"/>
      <c r="D27" s="93"/>
      <c r="E27" s="94"/>
      <c r="F27" s="90"/>
      <c r="G27" s="91"/>
      <c r="H27" s="92"/>
      <c r="I27" s="93"/>
      <c r="J27" s="94"/>
    </row>
    <row r="28" spans="1:10" x14ac:dyDescent="0.3">
      <c r="A28" s="30" t="s">
        <v>10</v>
      </c>
      <c r="B28" s="31">
        <f>SUM(B3:B27)</f>
        <v>160652.64000000001</v>
      </c>
      <c r="C28" s="32" t="s">
        <v>12</v>
      </c>
      <c r="D28" s="20"/>
      <c r="E28" s="21"/>
      <c r="F28" s="83" t="s">
        <v>10</v>
      </c>
      <c r="G28" s="84">
        <f>SUM(G3:G27)</f>
        <v>388151</v>
      </c>
      <c r="H28" s="85" t="s">
        <v>11</v>
      </c>
      <c r="I28" s="20"/>
      <c r="J28" s="21"/>
    </row>
    <row r="29" spans="1:10" x14ac:dyDescent="0.3">
      <c r="A29" s="28" t="s">
        <v>13</v>
      </c>
      <c r="B29" s="26">
        <f>Odpisy!G9</f>
        <v>70000</v>
      </c>
      <c r="C29" s="29" t="s">
        <v>12</v>
      </c>
      <c r="D29" s="206" t="s">
        <v>217</v>
      </c>
      <c r="E29" s="206"/>
      <c r="F29" s="206"/>
      <c r="G29" s="206"/>
      <c r="H29" s="206"/>
      <c r="I29" s="206"/>
      <c r="J29" s="207"/>
    </row>
    <row r="30" spans="1:10" ht="15" thickBot="1" x14ac:dyDescent="0.35">
      <c r="A30" s="28" t="s">
        <v>13</v>
      </c>
      <c r="B30" s="26">
        <f>Odpisy!G19</f>
        <v>96481</v>
      </c>
      <c r="C30" s="29" t="s">
        <v>12</v>
      </c>
      <c r="D30" s="208" t="s">
        <v>216</v>
      </c>
      <c r="E30" s="208"/>
      <c r="F30" s="208"/>
      <c r="G30" s="208"/>
      <c r="H30" s="208"/>
      <c r="I30" s="208"/>
      <c r="J30" s="209"/>
    </row>
    <row r="31" spans="1:10" ht="15" thickBot="1" x14ac:dyDescent="0.35">
      <c r="A31" s="13" t="s">
        <v>10</v>
      </c>
      <c r="B31" s="14">
        <f>SUM(B28:B30)</f>
        <v>327133.64</v>
      </c>
      <c r="C31" s="15" t="s">
        <v>12</v>
      </c>
      <c r="D31" s="210"/>
      <c r="E31" s="211"/>
      <c r="F31" s="211"/>
      <c r="G31" s="211"/>
      <c r="H31" s="211"/>
      <c r="I31" s="211"/>
      <c r="J31" s="212"/>
    </row>
    <row r="33" spans="4:4" x14ac:dyDescent="0.3">
      <c r="D33" s="1"/>
    </row>
    <row r="35" spans="4:4" x14ac:dyDescent="0.3">
      <c r="D35" s="1"/>
    </row>
  </sheetData>
  <sortState xmlns:xlrd2="http://schemas.microsoft.com/office/spreadsheetml/2017/richdata2" ref="A3:J26">
    <sortCondition ref="A26"/>
  </sortState>
  <mergeCells count="5">
    <mergeCell ref="D29:J29"/>
    <mergeCell ref="D30:J30"/>
    <mergeCell ref="D31:J31"/>
    <mergeCell ref="A1:E1"/>
    <mergeCell ref="F1:J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EAAE-CF3A-48B8-85A5-69EFBA2F9852}">
  <dimension ref="A1:I17"/>
  <sheetViews>
    <sheetView workbookViewId="0">
      <selection activeCell="G24" sqref="G24"/>
    </sheetView>
  </sheetViews>
  <sheetFormatPr defaultRowHeight="14.4" x14ac:dyDescent="0.3"/>
  <cols>
    <col min="1" max="1" width="10.109375" bestFit="1" customWidth="1"/>
    <col min="2" max="2" width="8.88671875" style="1"/>
  </cols>
  <sheetData>
    <row r="1" spans="1:9" x14ac:dyDescent="0.3">
      <c r="A1" s="58" t="s">
        <v>1</v>
      </c>
      <c r="B1" s="98" t="s">
        <v>2</v>
      </c>
    </row>
    <row r="2" spans="1:9" x14ac:dyDescent="0.3">
      <c r="A2" s="97">
        <v>45301</v>
      </c>
      <c r="B2" s="2">
        <v>2805</v>
      </c>
    </row>
    <row r="3" spans="1:9" x14ac:dyDescent="0.3">
      <c r="A3" s="97">
        <v>45331</v>
      </c>
      <c r="B3" s="2">
        <v>3392</v>
      </c>
    </row>
    <row r="4" spans="1:9" x14ac:dyDescent="0.3">
      <c r="A4" s="97">
        <v>45362</v>
      </c>
      <c r="B4" s="2">
        <v>3392</v>
      </c>
    </row>
    <row r="5" spans="1:9" x14ac:dyDescent="0.3">
      <c r="A5" s="97">
        <v>45392</v>
      </c>
      <c r="B5" s="2">
        <v>3392</v>
      </c>
    </row>
    <row r="6" spans="1:9" x14ac:dyDescent="0.3">
      <c r="A6" s="97">
        <v>45422</v>
      </c>
      <c r="B6" s="2">
        <v>3392</v>
      </c>
    </row>
    <row r="7" spans="1:9" x14ac:dyDescent="0.3">
      <c r="A7" s="97">
        <v>45455</v>
      </c>
      <c r="B7" s="2">
        <v>3392</v>
      </c>
    </row>
    <row r="8" spans="1:9" x14ac:dyDescent="0.3">
      <c r="A8" s="97">
        <v>45483</v>
      </c>
      <c r="B8" s="2">
        <v>3392</v>
      </c>
    </row>
    <row r="9" spans="1:9" x14ac:dyDescent="0.3">
      <c r="A9" s="97">
        <v>45517</v>
      </c>
      <c r="B9" s="2">
        <v>3392</v>
      </c>
    </row>
    <row r="10" spans="1:9" x14ac:dyDescent="0.3">
      <c r="A10" s="97">
        <v>45546</v>
      </c>
      <c r="B10" s="2">
        <v>3392</v>
      </c>
    </row>
    <row r="11" spans="1:9" x14ac:dyDescent="0.3">
      <c r="A11" s="97">
        <v>45575</v>
      </c>
      <c r="B11" s="2">
        <v>3392</v>
      </c>
    </row>
    <row r="12" spans="1:9" x14ac:dyDescent="0.3">
      <c r="A12" s="97">
        <v>45608</v>
      </c>
      <c r="B12" s="2">
        <v>3392</v>
      </c>
    </row>
    <row r="13" spans="1:9" x14ac:dyDescent="0.3">
      <c r="A13" s="97">
        <v>45637</v>
      </c>
      <c r="B13" s="2">
        <v>3392</v>
      </c>
    </row>
    <row r="14" spans="1:9" ht="15" thickBot="1" x14ac:dyDescent="0.35">
      <c r="A14" s="99" t="s">
        <v>10</v>
      </c>
      <c r="B14" s="100">
        <f>SUM(B2:B13)</f>
        <v>40117</v>
      </c>
    </row>
    <row r="15" spans="1:9" x14ac:dyDescent="0.3">
      <c r="A15" s="219" t="s">
        <v>69</v>
      </c>
      <c r="B15" s="220"/>
      <c r="C15" s="220"/>
      <c r="D15" s="220"/>
      <c r="E15" s="220"/>
      <c r="F15" s="220"/>
      <c r="G15" s="220"/>
      <c r="H15" s="220"/>
      <c r="I15" s="221"/>
    </row>
    <row r="16" spans="1:9" x14ac:dyDescent="0.3">
      <c r="A16" s="222"/>
      <c r="B16" s="223"/>
      <c r="C16" s="223"/>
      <c r="D16" s="223"/>
      <c r="E16" s="223"/>
      <c r="F16" s="223"/>
      <c r="G16" s="223"/>
      <c r="H16" s="223"/>
      <c r="I16" s="224"/>
    </row>
    <row r="17" spans="1:9" ht="15" thickBot="1" x14ac:dyDescent="0.35">
      <c r="A17" s="225"/>
      <c r="B17" s="226"/>
      <c r="C17" s="226"/>
      <c r="D17" s="226"/>
      <c r="E17" s="226"/>
      <c r="F17" s="226"/>
      <c r="G17" s="226"/>
      <c r="H17" s="226"/>
      <c r="I17" s="227"/>
    </row>
  </sheetData>
  <mergeCells count="1">
    <mergeCell ref="A15:I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782-5B09-4D25-939E-072E393F0152}">
  <dimension ref="A1:Y32"/>
  <sheetViews>
    <sheetView tabSelected="1" workbookViewId="0">
      <pane xSplit="1" topLeftCell="B1" activePane="topRight" state="frozen"/>
      <selection pane="topRight" activeCell="P26" sqref="P26"/>
    </sheetView>
  </sheetViews>
  <sheetFormatPr defaultRowHeight="14.4" x14ac:dyDescent="0.3"/>
  <cols>
    <col min="1" max="1" width="10" bestFit="1" customWidth="1"/>
    <col min="2" max="2" width="9.88671875" style="1" bestFit="1" customWidth="1"/>
    <col min="3" max="3" width="7.88671875" style="1" bestFit="1" customWidth="1"/>
    <col min="4" max="4" width="11.33203125" style="1" bestFit="1" customWidth="1"/>
    <col min="5" max="5" width="10.44140625" bestFit="1" customWidth="1"/>
    <col min="6" max="6" width="9.88671875" bestFit="1" customWidth="1"/>
    <col min="9" max="9" width="13.21875" customWidth="1"/>
    <col min="12" max="12" width="8.109375" bestFit="1" customWidth="1"/>
    <col min="13" max="13" width="15.5546875" customWidth="1"/>
    <col min="17" max="17" width="12.5546875" customWidth="1"/>
    <col min="21" max="21" width="10.44140625" bestFit="1" customWidth="1"/>
    <col min="22" max="22" width="9.88671875" bestFit="1" customWidth="1"/>
    <col min="25" max="25" width="10.44140625" bestFit="1" customWidth="1"/>
  </cols>
  <sheetData>
    <row r="1" spans="1:25" ht="15" thickBot="1" x14ac:dyDescent="0.35">
      <c r="A1" s="150" t="s">
        <v>72</v>
      </c>
      <c r="B1" s="273" t="s">
        <v>134</v>
      </c>
      <c r="C1" s="274"/>
      <c r="D1" s="274"/>
      <c r="E1" s="275"/>
      <c r="F1" s="267" t="s">
        <v>135</v>
      </c>
      <c r="G1" s="268"/>
      <c r="H1" s="268"/>
      <c r="I1" s="269"/>
      <c r="J1" s="270" t="s">
        <v>136</v>
      </c>
      <c r="K1" s="271"/>
      <c r="L1" s="271"/>
      <c r="M1" s="272"/>
      <c r="N1" s="258" t="s">
        <v>14</v>
      </c>
      <c r="O1" s="259"/>
      <c r="P1" s="259"/>
      <c r="Q1" s="260"/>
      <c r="R1" s="264" t="s">
        <v>15</v>
      </c>
      <c r="S1" s="265"/>
      <c r="T1" s="265"/>
      <c r="U1" s="266"/>
      <c r="V1" s="247" t="s">
        <v>158</v>
      </c>
      <c r="W1" s="248"/>
      <c r="X1" s="248"/>
      <c r="Y1" s="249"/>
    </row>
    <row r="2" spans="1:25" x14ac:dyDescent="0.3">
      <c r="A2" s="256" t="s">
        <v>87</v>
      </c>
      <c r="B2" s="276" t="s">
        <v>105</v>
      </c>
      <c r="C2" s="251"/>
      <c r="D2" s="251"/>
      <c r="E2" s="252"/>
      <c r="F2" s="250" t="s">
        <v>106</v>
      </c>
      <c r="G2" s="251"/>
      <c r="H2" s="251"/>
      <c r="I2" s="252"/>
      <c r="J2" s="250" t="s">
        <v>197</v>
      </c>
      <c r="K2" s="251"/>
      <c r="L2" s="251"/>
      <c r="M2" s="252"/>
      <c r="N2" s="250" t="s">
        <v>137</v>
      </c>
      <c r="O2" s="251"/>
      <c r="P2" s="251"/>
      <c r="Q2" s="252"/>
      <c r="R2" s="250" t="s">
        <v>137</v>
      </c>
      <c r="S2" s="251"/>
      <c r="T2" s="251"/>
      <c r="U2" s="252"/>
      <c r="V2" s="250" t="s">
        <v>159</v>
      </c>
      <c r="W2" s="251"/>
      <c r="X2" s="251"/>
      <c r="Y2" s="252"/>
    </row>
    <row r="3" spans="1:25" x14ac:dyDescent="0.3">
      <c r="A3" s="257"/>
      <c r="B3" s="134" t="s">
        <v>73</v>
      </c>
      <c r="C3" s="101" t="s">
        <v>90</v>
      </c>
      <c r="D3" s="101" t="s">
        <v>91</v>
      </c>
      <c r="E3" s="109" t="s">
        <v>1</v>
      </c>
      <c r="F3" s="108" t="s">
        <v>73</v>
      </c>
      <c r="G3" s="101" t="s">
        <v>90</v>
      </c>
      <c r="H3" s="101" t="s">
        <v>91</v>
      </c>
      <c r="I3" s="109" t="s">
        <v>1</v>
      </c>
      <c r="J3" s="108" t="s">
        <v>73</v>
      </c>
      <c r="K3" s="101" t="s">
        <v>90</v>
      </c>
      <c r="L3" s="101" t="s">
        <v>91</v>
      </c>
      <c r="M3" s="109" t="s">
        <v>1</v>
      </c>
      <c r="N3" s="108" t="s">
        <v>73</v>
      </c>
      <c r="O3" s="101" t="s">
        <v>90</v>
      </c>
      <c r="P3" s="101" t="s">
        <v>91</v>
      </c>
      <c r="Q3" s="109" t="s">
        <v>1</v>
      </c>
      <c r="R3" s="119" t="s">
        <v>73</v>
      </c>
      <c r="S3" s="104" t="s">
        <v>90</v>
      </c>
      <c r="T3" s="104" t="s">
        <v>91</v>
      </c>
      <c r="U3" s="120" t="s">
        <v>1</v>
      </c>
      <c r="V3" s="119" t="s">
        <v>73</v>
      </c>
      <c r="W3" s="104" t="s">
        <v>90</v>
      </c>
      <c r="X3" s="104" t="s">
        <v>91</v>
      </c>
      <c r="Y3" s="120" t="s">
        <v>1</v>
      </c>
    </row>
    <row r="4" spans="1:25" x14ac:dyDescent="0.3">
      <c r="A4" s="151" t="s">
        <v>75</v>
      </c>
      <c r="B4" s="128">
        <v>4500</v>
      </c>
      <c r="C4" s="103">
        <v>0</v>
      </c>
      <c r="D4" s="103">
        <v>0</v>
      </c>
      <c r="E4" s="54" t="s">
        <v>97</v>
      </c>
      <c r="F4" s="113">
        <v>12000</v>
      </c>
      <c r="G4" s="107">
        <v>800</v>
      </c>
      <c r="H4" s="107">
        <v>0</v>
      </c>
      <c r="I4" s="111" t="s">
        <v>107</v>
      </c>
      <c r="J4" s="113">
        <v>6500</v>
      </c>
      <c r="K4" s="114">
        <v>1440</v>
      </c>
      <c r="L4" s="114">
        <v>160</v>
      </c>
      <c r="M4" s="115" t="s">
        <v>122</v>
      </c>
      <c r="N4" s="113">
        <v>4500</v>
      </c>
      <c r="O4" s="114">
        <v>100</v>
      </c>
      <c r="P4" s="114">
        <v>40</v>
      </c>
      <c r="Q4" s="115" t="s">
        <v>122</v>
      </c>
      <c r="R4" s="121">
        <v>5000</v>
      </c>
      <c r="S4" s="114">
        <v>0</v>
      </c>
      <c r="T4" s="114">
        <v>0</v>
      </c>
      <c r="U4" s="122" t="s">
        <v>122</v>
      </c>
      <c r="V4" s="147">
        <v>8000</v>
      </c>
      <c r="W4" s="114">
        <v>500</v>
      </c>
      <c r="X4" s="114">
        <v>0</v>
      </c>
      <c r="Y4" s="122" t="s">
        <v>122</v>
      </c>
    </row>
    <row r="5" spans="1:25" x14ac:dyDescent="0.3">
      <c r="A5" s="151" t="s">
        <v>76</v>
      </c>
      <c r="B5" s="128">
        <v>8800</v>
      </c>
      <c r="C5" s="103">
        <v>400</v>
      </c>
      <c r="D5" s="103">
        <v>40</v>
      </c>
      <c r="E5" s="54" t="s">
        <v>96</v>
      </c>
      <c r="F5" s="113">
        <v>12000</v>
      </c>
      <c r="G5" s="107">
        <v>800</v>
      </c>
      <c r="H5" s="107">
        <v>0</v>
      </c>
      <c r="I5" s="111" t="s">
        <v>108</v>
      </c>
      <c r="J5" s="113">
        <v>6500</v>
      </c>
      <c r="K5" s="114">
        <v>1440</v>
      </c>
      <c r="L5" s="114">
        <v>160</v>
      </c>
      <c r="M5" s="115" t="s">
        <v>123</v>
      </c>
      <c r="N5" s="113">
        <v>4500</v>
      </c>
      <c r="O5" s="114">
        <v>100</v>
      </c>
      <c r="P5" s="114">
        <v>40</v>
      </c>
      <c r="Q5" s="115" t="s">
        <v>138</v>
      </c>
      <c r="R5" s="121">
        <v>5000</v>
      </c>
      <c r="S5" s="114">
        <v>0</v>
      </c>
      <c r="T5" s="114">
        <v>0</v>
      </c>
      <c r="U5" s="122" t="s">
        <v>147</v>
      </c>
      <c r="V5" s="147">
        <v>8000</v>
      </c>
      <c r="W5" s="114">
        <v>500</v>
      </c>
      <c r="X5" s="114">
        <v>0</v>
      </c>
      <c r="Y5" s="122" t="s">
        <v>160</v>
      </c>
    </row>
    <row r="6" spans="1:25" x14ac:dyDescent="0.3">
      <c r="A6" s="151" t="s">
        <v>77</v>
      </c>
      <c r="B6" s="128">
        <v>8800</v>
      </c>
      <c r="C6" s="103">
        <v>400</v>
      </c>
      <c r="D6" s="103">
        <v>40</v>
      </c>
      <c r="E6" s="54" t="s">
        <v>95</v>
      </c>
      <c r="F6" s="113">
        <v>12000</v>
      </c>
      <c r="G6" s="107">
        <v>800</v>
      </c>
      <c r="H6" s="107">
        <v>0</v>
      </c>
      <c r="I6" s="111" t="s">
        <v>109</v>
      </c>
      <c r="J6" s="113">
        <v>6500</v>
      </c>
      <c r="K6" s="114">
        <v>1440</v>
      </c>
      <c r="L6" s="114">
        <v>160</v>
      </c>
      <c r="M6" s="115" t="s">
        <v>124</v>
      </c>
      <c r="N6" s="113">
        <v>4500</v>
      </c>
      <c r="O6" s="114">
        <v>100</v>
      </c>
      <c r="P6" s="114">
        <v>40</v>
      </c>
      <c r="Q6" s="115" t="s">
        <v>139</v>
      </c>
      <c r="R6" s="121">
        <v>5000</v>
      </c>
      <c r="S6" s="114">
        <v>0</v>
      </c>
      <c r="T6" s="114">
        <v>0</v>
      </c>
      <c r="U6" s="122" t="s">
        <v>139</v>
      </c>
      <c r="V6" s="147">
        <v>10000</v>
      </c>
      <c r="W6" s="114">
        <v>500</v>
      </c>
      <c r="X6" s="114">
        <v>0</v>
      </c>
      <c r="Y6" s="122" t="s">
        <v>139</v>
      </c>
    </row>
    <row r="7" spans="1:25" x14ac:dyDescent="0.3">
      <c r="A7" s="151" t="s">
        <v>78</v>
      </c>
      <c r="B7" s="128">
        <v>8800</v>
      </c>
      <c r="C7" s="103">
        <v>400</v>
      </c>
      <c r="D7" s="103">
        <v>40</v>
      </c>
      <c r="E7" s="110" t="s">
        <v>98</v>
      </c>
      <c r="F7" s="113">
        <v>12000</v>
      </c>
      <c r="G7" s="107">
        <v>800</v>
      </c>
      <c r="H7" s="107">
        <v>0</v>
      </c>
      <c r="I7" s="109" t="s">
        <v>110</v>
      </c>
      <c r="J7" s="113">
        <v>7300</v>
      </c>
      <c r="K7" s="114">
        <v>1440</v>
      </c>
      <c r="L7" s="114">
        <v>160</v>
      </c>
      <c r="M7" s="116" t="s">
        <v>125</v>
      </c>
      <c r="N7" s="113">
        <v>5000</v>
      </c>
      <c r="O7" s="114">
        <v>100</v>
      </c>
      <c r="P7" s="114">
        <v>40</v>
      </c>
      <c r="Q7" s="116" t="s">
        <v>125</v>
      </c>
      <c r="R7" s="121">
        <v>5500</v>
      </c>
      <c r="S7" s="114">
        <v>0</v>
      </c>
      <c r="T7" s="114">
        <v>0</v>
      </c>
      <c r="U7" s="123" t="s">
        <v>148</v>
      </c>
      <c r="V7" s="147">
        <v>10000</v>
      </c>
      <c r="W7" s="114">
        <v>500</v>
      </c>
      <c r="X7" s="114">
        <v>0</v>
      </c>
      <c r="Y7" s="123" t="s">
        <v>161</v>
      </c>
    </row>
    <row r="8" spans="1:25" x14ac:dyDescent="0.3">
      <c r="A8" s="151" t="s">
        <v>79</v>
      </c>
      <c r="B8" s="128">
        <v>8800</v>
      </c>
      <c r="C8" s="103">
        <v>400</v>
      </c>
      <c r="D8" s="103">
        <v>40</v>
      </c>
      <c r="E8" s="54" t="s">
        <v>99</v>
      </c>
      <c r="F8" s="113">
        <v>12000</v>
      </c>
      <c r="G8" s="107">
        <v>800</v>
      </c>
      <c r="H8" s="107">
        <v>0</v>
      </c>
      <c r="I8" s="111" t="s">
        <v>111</v>
      </c>
      <c r="J8" s="113">
        <v>7300</v>
      </c>
      <c r="K8" s="114">
        <v>1440</v>
      </c>
      <c r="L8" s="114">
        <v>160</v>
      </c>
      <c r="M8" s="115" t="s">
        <v>126</v>
      </c>
      <c r="N8" s="113">
        <v>5000</v>
      </c>
      <c r="O8" s="114">
        <v>100</v>
      </c>
      <c r="P8" s="114">
        <v>40</v>
      </c>
      <c r="Q8" s="115" t="s">
        <v>140</v>
      </c>
      <c r="R8" s="121">
        <v>5500</v>
      </c>
      <c r="S8" s="114">
        <v>0</v>
      </c>
      <c r="T8" s="114">
        <v>0</v>
      </c>
      <c r="U8" s="122" t="s">
        <v>140</v>
      </c>
      <c r="V8" s="147">
        <v>10000</v>
      </c>
      <c r="W8" s="114">
        <v>500</v>
      </c>
      <c r="X8" s="114">
        <v>0</v>
      </c>
      <c r="Y8" s="122" t="s">
        <v>162</v>
      </c>
    </row>
    <row r="9" spans="1:25" x14ac:dyDescent="0.3">
      <c r="A9" s="151" t="s">
        <v>80</v>
      </c>
      <c r="B9" s="128">
        <v>8800</v>
      </c>
      <c r="C9" s="103">
        <v>400</v>
      </c>
      <c r="D9" s="103">
        <v>40</v>
      </c>
      <c r="E9" s="54" t="s">
        <v>100</v>
      </c>
      <c r="F9" s="113">
        <v>12000</v>
      </c>
      <c r="G9" s="107">
        <v>800</v>
      </c>
      <c r="H9" s="107">
        <v>0</v>
      </c>
      <c r="I9" s="111" t="s">
        <v>112</v>
      </c>
      <c r="J9" s="113">
        <v>7300</v>
      </c>
      <c r="K9" s="114">
        <v>1440</v>
      </c>
      <c r="L9" s="114">
        <v>160</v>
      </c>
      <c r="M9" s="115" t="s">
        <v>127</v>
      </c>
      <c r="N9" s="113">
        <v>5000</v>
      </c>
      <c r="O9" s="114">
        <v>100</v>
      </c>
      <c r="P9" s="114">
        <v>40</v>
      </c>
      <c r="Q9" s="115" t="s">
        <v>141</v>
      </c>
      <c r="R9" s="121">
        <v>5500</v>
      </c>
      <c r="S9" s="114">
        <v>0</v>
      </c>
      <c r="T9" s="114">
        <v>0</v>
      </c>
      <c r="U9" s="122" t="s">
        <v>142</v>
      </c>
      <c r="V9" s="147">
        <v>10000</v>
      </c>
      <c r="W9" s="114">
        <v>500</v>
      </c>
      <c r="X9" s="114">
        <v>0</v>
      </c>
      <c r="Y9" s="122" t="s">
        <v>141</v>
      </c>
    </row>
    <row r="10" spans="1:25" x14ac:dyDescent="0.3">
      <c r="A10" s="151" t="s">
        <v>81</v>
      </c>
      <c r="B10" s="128">
        <v>8800</v>
      </c>
      <c r="C10" s="102">
        <v>400</v>
      </c>
      <c r="D10" s="103">
        <v>40</v>
      </c>
      <c r="E10" s="54" t="s">
        <v>101</v>
      </c>
      <c r="F10" s="113">
        <v>12000</v>
      </c>
      <c r="G10" s="106">
        <v>800</v>
      </c>
      <c r="H10" s="107">
        <v>0</v>
      </c>
      <c r="I10" s="111" t="s">
        <v>113</v>
      </c>
      <c r="J10" s="113">
        <v>7300</v>
      </c>
      <c r="K10" s="117">
        <v>1440</v>
      </c>
      <c r="L10" s="114">
        <v>160</v>
      </c>
      <c r="M10" s="115" t="s">
        <v>128</v>
      </c>
      <c r="N10" s="113">
        <v>5000</v>
      </c>
      <c r="O10" s="114">
        <v>100</v>
      </c>
      <c r="P10" s="114">
        <v>40</v>
      </c>
      <c r="Q10" s="115" t="s">
        <v>142</v>
      </c>
      <c r="R10" s="121">
        <v>5500</v>
      </c>
      <c r="S10" s="114">
        <v>0</v>
      </c>
      <c r="T10" s="114">
        <v>0</v>
      </c>
      <c r="U10" s="122" t="s">
        <v>149</v>
      </c>
      <c r="V10" s="147">
        <v>10000</v>
      </c>
      <c r="W10" s="114">
        <v>500</v>
      </c>
      <c r="X10" s="114">
        <v>0</v>
      </c>
      <c r="Y10" s="122" t="s">
        <v>100</v>
      </c>
    </row>
    <row r="11" spans="1:25" x14ac:dyDescent="0.3">
      <c r="A11" s="151" t="s">
        <v>82</v>
      </c>
      <c r="B11" s="128">
        <v>8800</v>
      </c>
      <c r="C11" s="102">
        <v>400</v>
      </c>
      <c r="D11" s="103">
        <v>40</v>
      </c>
      <c r="E11" s="54" t="s">
        <v>102</v>
      </c>
      <c r="F11" s="113">
        <v>12000</v>
      </c>
      <c r="G11" s="106">
        <v>800</v>
      </c>
      <c r="H11" s="107">
        <v>0</v>
      </c>
      <c r="I11" s="111" t="s">
        <v>114</v>
      </c>
      <c r="J11" s="113">
        <v>7300</v>
      </c>
      <c r="K11" s="117">
        <v>1440</v>
      </c>
      <c r="L11" s="114">
        <v>160</v>
      </c>
      <c r="M11" s="115" t="s">
        <v>129</v>
      </c>
      <c r="N11" s="113">
        <v>5000</v>
      </c>
      <c r="O11" s="117">
        <v>100</v>
      </c>
      <c r="P11" s="114">
        <v>40</v>
      </c>
      <c r="Q11" s="115" t="s">
        <v>143</v>
      </c>
      <c r="R11" s="121">
        <v>5500</v>
      </c>
      <c r="S11" s="114">
        <v>0</v>
      </c>
      <c r="T11" s="114">
        <v>0</v>
      </c>
      <c r="U11" s="122" t="s">
        <v>144</v>
      </c>
      <c r="V11" s="147">
        <v>10000</v>
      </c>
      <c r="W11" s="117">
        <v>500</v>
      </c>
      <c r="X11" s="114">
        <v>0</v>
      </c>
      <c r="Y11" s="122" t="s">
        <v>101</v>
      </c>
    </row>
    <row r="12" spans="1:25" x14ac:dyDescent="0.3">
      <c r="A12" s="151" t="s">
        <v>83</v>
      </c>
      <c r="B12" s="128">
        <v>8800</v>
      </c>
      <c r="C12" s="102">
        <v>400</v>
      </c>
      <c r="D12" s="103">
        <v>40</v>
      </c>
      <c r="E12" s="54" t="s">
        <v>102</v>
      </c>
      <c r="F12" s="113">
        <v>12000</v>
      </c>
      <c r="G12" s="106">
        <v>800</v>
      </c>
      <c r="H12" s="107">
        <v>0</v>
      </c>
      <c r="I12" s="111" t="s">
        <v>117</v>
      </c>
      <c r="J12" s="113">
        <v>7300</v>
      </c>
      <c r="K12" s="117">
        <v>1440</v>
      </c>
      <c r="L12" s="114">
        <v>160</v>
      </c>
      <c r="M12" s="118" t="s">
        <v>130</v>
      </c>
      <c r="N12" s="113">
        <v>5000</v>
      </c>
      <c r="O12" s="117">
        <v>100</v>
      </c>
      <c r="P12" s="114">
        <v>40</v>
      </c>
      <c r="Q12" s="118" t="s">
        <v>130</v>
      </c>
      <c r="R12" s="121">
        <v>5500</v>
      </c>
      <c r="S12" s="114">
        <v>0</v>
      </c>
      <c r="T12" s="114">
        <v>0</v>
      </c>
      <c r="U12" s="124" t="s">
        <v>150</v>
      </c>
      <c r="V12" s="147">
        <v>10000</v>
      </c>
      <c r="W12" s="117">
        <v>500</v>
      </c>
      <c r="X12" s="114">
        <v>0</v>
      </c>
      <c r="Y12" s="124" t="s">
        <v>149</v>
      </c>
    </row>
    <row r="13" spans="1:25" x14ac:dyDescent="0.3">
      <c r="A13" s="151" t="s">
        <v>84</v>
      </c>
      <c r="B13" s="128">
        <v>8800</v>
      </c>
      <c r="C13" s="102">
        <v>400</v>
      </c>
      <c r="D13" s="102">
        <v>40</v>
      </c>
      <c r="E13" s="54" t="s">
        <v>103</v>
      </c>
      <c r="F13" s="113">
        <v>12000</v>
      </c>
      <c r="G13" s="106">
        <v>800</v>
      </c>
      <c r="H13" s="107">
        <v>0</v>
      </c>
      <c r="I13" s="111" t="s">
        <v>115</v>
      </c>
      <c r="J13" s="113">
        <v>7300</v>
      </c>
      <c r="K13" s="117">
        <v>1440</v>
      </c>
      <c r="L13" s="114">
        <v>160</v>
      </c>
      <c r="M13" s="115" t="s">
        <v>131</v>
      </c>
      <c r="N13" s="113">
        <v>5000</v>
      </c>
      <c r="O13" s="117">
        <v>100</v>
      </c>
      <c r="P13" s="114">
        <v>40</v>
      </c>
      <c r="Q13" s="115" t="s">
        <v>144</v>
      </c>
      <c r="R13" s="121">
        <v>5500</v>
      </c>
      <c r="S13" s="114">
        <v>0</v>
      </c>
      <c r="T13" s="114">
        <v>0</v>
      </c>
      <c r="U13" s="122" t="s">
        <v>133</v>
      </c>
      <c r="V13" s="147">
        <v>10000</v>
      </c>
      <c r="W13" s="117">
        <v>500</v>
      </c>
      <c r="X13" s="114">
        <v>0</v>
      </c>
      <c r="Y13" s="122" t="s">
        <v>131</v>
      </c>
    </row>
    <row r="14" spans="1:25" x14ac:dyDescent="0.3">
      <c r="A14" s="151" t="s">
        <v>85</v>
      </c>
      <c r="B14" s="128">
        <v>8800</v>
      </c>
      <c r="C14" s="102">
        <v>400</v>
      </c>
      <c r="D14" s="102">
        <v>40</v>
      </c>
      <c r="E14" s="54" t="s">
        <v>104</v>
      </c>
      <c r="F14" s="113">
        <v>12000</v>
      </c>
      <c r="G14" s="106">
        <v>800</v>
      </c>
      <c r="H14" s="107">
        <v>0</v>
      </c>
      <c r="I14" s="111" t="s">
        <v>116</v>
      </c>
      <c r="J14" s="113">
        <v>7300</v>
      </c>
      <c r="K14" s="117">
        <v>1440</v>
      </c>
      <c r="L14" s="117">
        <v>160</v>
      </c>
      <c r="M14" s="115" t="s">
        <v>132</v>
      </c>
      <c r="N14" s="113">
        <v>5000</v>
      </c>
      <c r="O14" s="117">
        <v>100</v>
      </c>
      <c r="P14" s="117">
        <v>40</v>
      </c>
      <c r="Q14" s="115" t="s">
        <v>145</v>
      </c>
      <c r="R14" s="188" t="s">
        <v>92</v>
      </c>
      <c r="S14" s="114">
        <v>0</v>
      </c>
      <c r="T14" s="114">
        <v>0</v>
      </c>
      <c r="U14" s="127" t="s">
        <v>92</v>
      </c>
      <c r="V14" s="147">
        <v>10000</v>
      </c>
      <c r="W14" s="117">
        <v>500</v>
      </c>
      <c r="X14" s="114">
        <v>0</v>
      </c>
      <c r="Y14" s="122" t="s">
        <v>163</v>
      </c>
    </row>
    <row r="15" spans="1:25" ht="15" thickBot="1" x14ac:dyDescent="0.35">
      <c r="A15" s="152" t="s">
        <v>86</v>
      </c>
      <c r="B15" s="135" t="s">
        <v>92</v>
      </c>
      <c r="C15" s="136" t="s">
        <v>92</v>
      </c>
      <c r="D15" s="137" t="s">
        <v>92</v>
      </c>
      <c r="E15" s="138" t="s">
        <v>92</v>
      </c>
      <c r="F15" s="139">
        <v>12000</v>
      </c>
      <c r="G15" s="140">
        <v>800</v>
      </c>
      <c r="H15" s="141">
        <v>0</v>
      </c>
      <c r="I15" s="142" t="s">
        <v>118</v>
      </c>
      <c r="J15" s="139">
        <v>7300</v>
      </c>
      <c r="K15" s="143">
        <v>1440</v>
      </c>
      <c r="L15" s="143">
        <v>160</v>
      </c>
      <c r="M15" s="144" t="s">
        <v>133</v>
      </c>
      <c r="N15" s="139">
        <v>5000</v>
      </c>
      <c r="O15" s="143">
        <v>100</v>
      </c>
      <c r="P15" s="143">
        <v>40</v>
      </c>
      <c r="Q15" s="144" t="s">
        <v>146</v>
      </c>
      <c r="R15" s="189" t="s">
        <v>92</v>
      </c>
      <c r="S15" s="145">
        <v>0</v>
      </c>
      <c r="T15" s="145">
        <v>0</v>
      </c>
      <c r="U15" s="146" t="s">
        <v>92</v>
      </c>
      <c r="V15" s="148">
        <v>10000</v>
      </c>
      <c r="W15" s="143">
        <v>500</v>
      </c>
      <c r="X15" s="145">
        <v>0</v>
      </c>
      <c r="Y15" s="149" t="s">
        <v>164</v>
      </c>
    </row>
    <row r="16" spans="1:25" ht="15" thickBot="1" x14ac:dyDescent="0.35">
      <c r="A16" s="153" t="s">
        <v>10</v>
      </c>
      <c r="B16" s="154">
        <f>SUM(B4:B15)</f>
        <v>92500</v>
      </c>
      <c r="C16" s="155">
        <f>SUM(C4:C15)</f>
        <v>4000</v>
      </c>
      <c r="D16" s="155">
        <f>SUM(D4:D15)</f>
        <v>400</v>
      </c>
      <c r="E16" s="156" t="s">
        <v>94</v>
      </c>
      <c r="F16" s="157">
        <f>SUM(F4:F15)</f>
        <v>144000</v>
      </c>
      <c r="G16" s="155">
        <f>SUM(G4:G15)</f>
        <v>9600</v>
      </c>
      <c r="H16" s="155">
        <f>SUM(H4:H15)</f>
        <v>0</v>
      </c>
      <c r="I16" s="156" t="s">
        <v>94</v>
      </c>
      <c r="J16" s="157">
        <f>SUM(J4:J15)</f>
        <v>85200</v>
      </c>
      <c r="K16" s="155">
        <f>SUM(K4:K15)</f>
        <v>17280</v>
      </c>
      <c r="L16" s="155">
        <f>SUM(L4:L15)</f>
        <v>1920</v>
      </c>
      <c r="M16" s="156" t="s">
        <v>94</v>
      </c>
      <c r="N16" s="157">
        <f>SUM(N4:N15)</f>
        <v>58500</v>
      </c>
      <c r="O16" s="155">
        <f>SUM(O4:O15)</f>
        <v>1200</v>
      </c>
      <c r="P16" s="155">
        <f>SUM(P4:P15)</f>
        <v>480</v>
      </c>
      <c r="Q16" s="156" t="s">
        <v>94</v>
      </c>
      <c r="R16" s="158">
        <f>SUM(R4:R15)</f>
        <v>53500</v>
      </c>
      <c r="S16" s="159">
        <f>SUM(S4:S15)</f>
        <v>0</v>
      </c>
      <c r="T16" s="159">
        <f>SUM(T4:T15)</f>
        <v>0</v>
      </c>
      <c r="U16" s="160" t="s">
        <v>94</v>
      </c>
      <c r="V16" s="158">
        <f>SUM(V4:V15)</f>
        <v>116000</v>
      </c>
      <c r="W16" s="159">
        <f>SUM(W4:W15)</f>
        <v>6000</v>
      </c>
      <c r="X16" s="159">
        <f>SUM(X4:X15)</f>
        <v>0</v>
      </c>
      <c r="Y16" s="160" t="s">
        <v>94</v>
      </c>
    </row>
    <row r="17" spans="1:25" x14ac:dyDescent="0.3">
      <c r="A17" s="277" t="s">
        <v>200</v>
      </c>
      <c r="B17" s="261" t="s">
        <v>93</v>
      </c>
      <c r="C17" s="262"/>
      <c r="D17" s="262"/>
      <c r="E17" s="263"/>
      <c r="F17" s="261" t="s">
        <v>93</v>
      </c>
      <c r="G17" s="262"/>
      <c r="H17" s="262"/>
      <c r="I17" s="263"/>
      <c r="J17" s="261" t="s">
        <v>93</v>
      </c>
      <c r="K17" s="262"/>
      <c r="L17" s="262"/>
      <c r="M17" s="263"/>
      <c r="N17" s="261" t="s">
        <v>93</v>
      </c>
      <c r="O17" s="262"/>
      <c r="P17" s="262"/>
      <c r="Q17" s="263"/>
      <c r="R17" s="253" t="s">
        <v>93</v>
      </c>
      <c r="S17" s="254"/>
      <c r="T17" s="254"/>
      <c r="U17" s="255"/>
      <c r="V17" s="253" t="s">
        <v>93</v>
      </c>
      <c r="W17" s="254"/>
      <c r="X17" s="254"/>
      <c r="Y17" s="255"/>
    </row>
    <row r="18" spans="1:25" x14ac:dyDescent="0.3">
      <c r="A18" s="278"/>
      <c r="B18" s="112" t="s">
        <v>74</v>
      </c>
      <c r="C18" s="2">
        <v>2000</v>
      </c>
      <c r="D18" s="2">
        <v>320</v>
      </c>
      <c r="E18" s="111"/>
      <c r="F18" s="112" t="s">
        <v>74</v>
      </c>
      <c r="G18" s="105">
        <v>9600</v>
      </c>
      <c r="H18" s="107">
        <v>0</v>
      </c>
      <c r="I18" s="111"/>
      <c r="J18" s="112" t="s">
        <v>74</v>
      </c>
      <c r="K18" s="107">
        <v>17280</v>
      </c>
      <c r="L18" s="107">
        <v>1920</v>
      </c>
      <c r="M18" s="111"/>
      <c r="N18" s="112" t="s">
        <v>74</v>
      </c>
      <c r="O18" s="107">
        <v>1200</v>
      </c>
      <c r="P18" s="107">
        <v>480</v>
      </c>
      <c r="Q18" s="111"/>
      <c r="R18" s="125" t="s">
        <v>74</v>
      </c>
      <c r="S18" s="107">
        <v>0</v>
      </c>
      <c r="T18" s="107">
        <v>0</v>
      </c>
      <c r="U18" s="126"/>
      <c r="V18" s="125" t="s">
        <v>74</v>
      </c>
      <c r="W18" s="107">
        <v>5500</v>
      </c>
      <c r="X18" s="107">
        <v>0</v>
      </c>
      <c r="Y18" s="126"/>
    </row>
    <row r="19" spans="1:25" x14ac:dyDescent="0.3">
      <c r="A19" s="278"/>
      <c r="B19" s="112" t="s">
        <v>88</v>
      </c>
      <c r="C19" s="2">
        <v>2108.71</v>
      </c>
      <c r="D19" s="2">
        <v>298</v>
      </c>
      <c r="E19" s="111"/>
      <c r="F19" s="112" t="s">
        <v>88</v>
      </c>
      <c r="G19" s="105">
        <v>6220.31</v>
      </c>
      <c r="H19" s="105">
        <v>0</v>
      </c>
      <c r="I19" s="111"/>
      <c r="J19" s="112" t="s">
        <v>88</v>
      </c>
      <c r="K19" s="105">
        <v>21593.25</v>
      </c>
      <c r="L19" s="105">
        <v>1454</v>
      </c>
      <c r="M19" s="111"/>
      <c r="N19" s="112" t="s">
        <v>88</v>
      </c>
      <c r="O19" s="105">
        <v>1638</v>
      </c>
      <c r="P19" s="105"/>
      <c r="Q19" s="111"/>
      <c r="R19" s="112" t="s">
        <v>88</v>
      </c>
      <c r="S19" s="105">
        <v>0</v>
      </c>
      <c r="T19" s="105">
        <v>326.81</v>
      </c>
      <c r="U19" s="111"/>
      <c r="V19" s="112" t="s">
        <v>88</v>
      </c>
      <c r="W19" s="105">
        <v>1125.1099999999999</v>
      </c>
      <c r="X19" s="105">
        <v>0</v>
      </c>
      <c r="Y19" s="111"/>
    </row>
    <row r="20" spans="1:25" x14ac:dyDescent="0.3">
      <c r="A20" s="278"/>
      <c r="B20" s="112" t="s">
        <v>89</v>
      </c>
      <c r="C20" s="2">
        <f>C18-C19</f>
        <v>-108.71000000000004</v>
      </c>
      <c r="D20" s="2">
        <f>D18-D19</f>
        <v>22</v>
      </c>
      <c r="E20" s="118" t="s">
        <v>157</v>
      </c>
      <c r="F20" s="112" t="s">
        <v>89</v>
      </c>
      <c r="G20" s="105">
        <f>G18-G19</f>
        <v>3379.6899999999996</v>
      </c>
      <c r="H20" s="105">
        <v>0</v>
      </c>
      <c r="I20" s="111" t="s">
        <v>115</v>
      </c>
      <c r="J20" s="112" t="s">
        <v>89</v>
      </c>
      <c r="K20" s="105">
        <f>K18-K19</f>
        <v>-4313.25</v>
      </c>
      <c r="L20" s="105">
        <f>L18-L19</f>
        <v>466</v>
      </c>
      <c r="M20" s="122" t="s">
        <v>132</v>
      </c>
      <c r="N20" s="112" t="s">
        <v>89</v>
      </c>
      <c r="O20" s="105">
        <f>O18-O19</f>
        <v>-438</v>
      </c>
      <c r="P20" s="105">
        <v>230</v>
      </c>
      <c r="Q20" s="115" t="s">
        <v>151</v>
      </c>
      <c r="R20" s="112" t="s">
        <v>89</v>
      </c>
      <c r="S20" s="105">
        <f>S18-S19</f>
        <v>0</v>
      </c>
      <c r="T20" s="105">
        <v>-326.81</v>
      </c>
      <c r="U20" s="115" t="s">
        <v>150</v>
      </c>
      <c r="V20" s="112" t="s">
        <v>89</v>
      </c>
      <c r="W20" s="105">
        <f>W18-W19</f>
        <v>4374.8900000000003</v>
      </c>
      <c r="X20" s="105">
        <v>0</v>
      </c>
      <c r="Y20" s="115" t="s">
        <v>115</v>
      </c>
    </row>
    <row r="21" spans="1:25" ht="15" thickBot="1" x14ac:dyDescent="0.35">
      <c r="A21" s="279"/>
      <c r="B21" s="132" t="s">
        <v>119</v>
      </c>
      <c r="C21" s="133" t="s">
        <v>120</v>
      </c>
      <c r="D21" s="133" t="s">
        <v>121</v>
      </c>
      <c r="E21" s="131"/>
      <c r="F21" s="129" t="s">
        <v>119</v>
      </c>
      <c r="G21" s="130" t="s">
        <v>120</v>
      </c>
      <c r="H21" s="130" t="s">
        <v>121</v>
      </c>
      <c r="I21" s="131"/>
      <c r="J21" s="129" t="s">
        <v>119</v>
      </c>
      <c r="K21" s="130" t="s">
        <v>120</v>
      </c>
      <c r="L21" s="130" t="s">
        <v>121</v>
      </c>
      <c r="M21" s="131"/>
      <c r="N21" s="129" t="s">
        <v>119</v>
      </c>
      <c r="O21" s="130" t="s">
        <v>120</v>
      </c>
      <c r="P21" s="130" t="s">
        <v>121</v>
      </c>
      <c r="Q21" s="131"/>
      <c r="R21" s="129" t="s">
        <v>119</v>
      </c>
      <c r="S21" s="130"/>
      <c r="T21" s="130" t="s">
        <v>121</v>
      </c>
      <c r="U21" s="131"/>
      <c r="V21" s="129" t="s">
        <v>119</v>
      </c>
      <c r="W21" s="130" t="s">
        <v>120</v>
      </c>
      <c r="X21" s="130"/>
      <c r="Y21" s="131"/>
    </row>
    <row r="22" spans="1:25" ht="15" thickBot="1" x14ac:dyDescent="0.35">
      <c r="A22" s="277" t="s">
        <v>201</v>
      </c>
      <c r="B22" s="230" t="s">
        <v>152</v>
      </c>
      <c r="C22" s="231"/>
      <c r="D22" s="231"/>
      <c r="E22" s="231"/>
      <c r="F22" s="238" t="s">
        <v>152</v>
      </c>
      <c r="G22" s="238"/>
      <c r="H22" s="238"/>
      <c r="I22" s="238"/>
      <c r="J22" s="238" t="s">
        <v>152</v>
      </c>
      <c r="K22" s="238"/>
      <c r="L22" s="238"/>
      <c r="M22" s="238"/>
      <c r="N22" s="245" t="s">
        <v>152</v>
      </c>
      <c r="O22" s="245"/>
      <c r="P22" s="245"/>
      <c r="Q22" s="245"/>
      <c r="R22" s="244" t="s">
        <v>152</v>
      </c>
      <c r="S22" s="245"/>
      <c r="T22" s="245"/>
      <c r="U22" s="246"/>
      <c r="V22" s="244" t="s">
        <v>152</v>
      </c>
      <c r="W22" s="245"/>
      <c r="X22" s="245"/>
      <c r="Y22" s="246"/>
    </row>
    <row r="23" spans="1:25" ht="14.4" customHeight="1" x14ac:dyDescent="0.3">
      <c r="A23" s="278"/>
      <c r="B23" s="232" t="s">
        <v>155</v>
      </c>
      <c r="C23" s="233"/>
      <c r="D23" s="233"/>
      <c r="E23" s="234"/>
      <c r="F23" s="239" t="s">
        <v>154</v>
      </c>
      <c r="G23" s="239"/>
      <c r="H23" s="239"/>
      <c r="I23" s="239"/>
      <c r="J23" s="284" t="s">
        <v>198</v>
      </c>
      <c r="K23" s="239"/>
      <c r="L23" s="239"/>
      <c r="M23" s="285"/>
      <c r="N23" s="280" t="s">
        <v>196</v>
      </c>
      <c r="O23" s="280"/>
      <c r="P23" s="280"/>
      <c r="Q23" s="281"/>
      <c r="R23" s="241" t="s">
        <v>193</v>
      </c>
      <c r="S23" s="242"/>
      <c r="T23" s="242"/>
      <c r="U23" s="243"/>
      <c r="V23" s="241" t="s">
        <v>165</v>
      </c>
      <c r="W23" s="242"/>
      <c r="X23" s="242"/>
      <c r="Y23" s="243"/>
    </row>
    <row r="24" spans="1:25" ht="15" thickBot="1" x14ac:dyDescent="0.35">
      <c r="A24" s="278"/>
      <c r="B24" s="235" t="s">
        <v>156</v>
      </c>
      <c r="C24" s="236"/>
      <c r="D24" s="236"/>
      <c r="E24" s="237"/>
      <c r="F24" s="240"/>
      <c r="G24" s="240"/>
      <c r="H24" s="240"/>
      <c r="I24" s="240"/>
      <c r="J24" s="286"/>
      <c r="K24" s="287"/>
      <c r="L24" s="287"/>
      <c r="M24" s="288"/>
      <c r="N24" s="282"/>
      <c r="O24" s="282"/>
      <c r="P24" s="282"/>
      <c r="Q24" s="283"/>
      <c r="R24" s="228" t="s">
        <v>153</v>
      </c>
      <c r="S24" s="228"/>
      <c r="T24" s="228"/>
      <c r="U24" s="229"/>
      <c r="V24" s="228" t="s">
        <v>166</v>
      </c>
      <c r="W24" s="228"/>
      <c r="X24" s="228"/>
      <c r="Y24" s="229"/>
    </row>
    <row r="25" spans="1:25" ht="15" thickBot="1" x14ac:dyDescent="0.35">
      <c r="A25" s="279"/>
      <c r="B25" s="186" t="s">
        <v>199</v>
      </c>
      <c r="C25" s="56"/>
      <c r="D25" s="56"/>
      <c r="E25" s="55"/>
      <c r="J25" s="286"/>
      <c r="K25" s="287"/>
      <c r="L25" s="287"/>
      <c r="M25" s="288"/>
    </row>
    <row r="26" spans="1:25" x14ac:dyDescent="0.3">
      <c r="B26" s="187"/>
      <c r="C26" s="187"/>
      <c r="D26" s="187"/>
      <c r="E26" s="187"/>
      <c r="J26" s="286"/>
      <c r="K26" s="287"/>
      <c r="L26" s="287"/>
      <c r="M26" s="288"/>
    </row>
    <row r="27" spans="1:25" ht="15" thickBot="1" x14ac:dyDescent="0.35">
      <c r="B27" s="187"/>
      <c r="C27" s="187"/>
      <c r="D27" s="187"/>
      <c r="E27" s="187"/>
      <c r="J27" s="286"/>
      <c r="K27" s="287"/>
      <c r="L27" s="287"/>
      <c r="M27" s="288"/>
    </row>
    <row r="28" spans="1:25" x14ac:dyDescent="0.3">
      <c r="B28" s="291" t="s">
        <v>202</v>
      </c>
      <c r="C28" s="292"/>
      <c r="D28" s="193">
        <f>B16+F16+J16+N16+R16+V16</f>
        <v>549700</v>
      </c>
      <c r="E28" s="187"/>
      <c r="J28" s="286"/>
      <c r="K28" s="287"/>
      <c r="L28" s="287"/>
      <c r="M28" s="288"/>
    </row>
    <row r="29" spans="1:25" ht="15" thickBot="1" x14ac:dyDescent="0.35">
      <c r="B29" s="293" t="s">
        <v>203</v>
      </c>
      <c r="C29" s="294"/>
      <c r="D29" s="194">
        <f>D28/2</f>
        <v>274850</v>
      </c>
      <c r="J29" s="286"/>
      <c r="K29" s="287"/>
      <c r="L29" s="287"/>
      <c r="M29" s="288"/>
    </row>
    <row r="30" spans="1:25" x14ac:dyDescent="0.3">
      <c r="J30" s="286"/>
      <c r="K30" s="287"/>
      <c r="L30" s="287"/>
      <c r="M30" s="288"/>
    </row>
    <row r="31" spans="1:25" x14ac:dyDescent="0.3">
      <c r="J31" s="286"/>
      <c r="K31" s="287"/>
      <c r="L31" s="287"/>
      <c r="M31" s="288"/>
    </row>
    <row r="32" spans="1:25" ht="15" thickBot="1" x14ac:dyDescent="0.35">
      <c r="J32" s="289"/>
      <c r="K32" s="240"/>
      <c r="L32" s="240"/>
      <c r="M32" s="290"/>
    </row>
  </sheetData>
  <mergeCells count="38">
    <mergeCell ref="A22:A25"/>
    <mergeCell ref="B17:E17"/>
    <mergeCell ref="R24:U24"/>
    <mergeCell ref="N22:Q22"/>
    <mergeCell ref="N23:Q24"/>
    <mergeCell ref="J23:M32"/>
    <mergeCell ref="B28:C28"/>
    <mergeCell ref="B29:C29"/>
    <mergeCell ref="A2:A3"/>
    <mergeCell ref="N1:Q1"/>
    <mergeCell ref="N2:Q2"/>
    <mergeCell ref="N17:Q17"/>
    <mergeCell ref="R1:U1"/>
    <mergeCell ref="R2:U2"/>
    <mergeCell ref="R17:U17"/>
    <mergeCell ref="F1:I1"/>
    <mergeCell ref="F2:I2"/>
    <mergeCell ref="F17:I17"/>
    <mergeCell ref="J1:M1"/>
    <mergeCell ref="J2:M2"/>
    <mergeCell ref="J17:M17"/>
    <mergeCell ref="B1:E1"/>
    <mergeCell ref="B2:E2"/>
    <mergeCell ref="A17:A21"/>
    <mergeCell ref="V1:Y1"/>
    <mergeCell ref="V2:Y2"/>
    <mergeCell ref="V17:Y17"/>
    <mergeCell ref="V22:Y22"/>
    <mergeCell ref="V23:Y23"/>
    <mergeCell ref="V24:Y24"/>
    <mergeCell ref="B22:E22"/>
    <mergeCell ref="B23:E23"/>
    <mergeCell ref="B24:E24"/>
    <mergeCell ref="J22:M22"/>
    <mergeCell ref="F22:I22"/>
    <mergeCell ref="F23:I24"/>
    <mergeCell ref="R23:U23"/>
    <mergeCell ref="R22:U2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C369-7656-4F91-8A2B-C318B1970D2B}">
  <dimension ref="A1:J19"/>
  <sheetViews>
    <sheetView workbookViewId="0">
      <selection activeCell="C21" sqref="C21"/>
    </sheetView>
  </sheetViews>
  <sheetFormatPr defaultRowHeight="14.4" x14ac:dyDescent="0.3"/>
  <cols>
    <col min="1" max="1" width="9.88671875" style="67" bestFit="1" customWidth="1"/>
    <col min="2" max="2" width="11.44140625" bestFit="1" customWidth="1"/>
    <col min="3" max="3" width="16.44140625" bestFit="1" customWidth="1"/>
    <col min="4" max="4" width="21.88671875" style="1" bestFit="1" customWidth="1"/>
    <col min="5" max="5" width="20.77734375" style="6" bestFit="1" customWidth="1"/>
    <col min="6" max="6" width="10.109375" bestFit="1" customWidth="1"/>
    <col min="7" max="7" width="9.88671875" bestFit="1" customWidth="1"/>
    <col min="8" max="8" width="16.44140625" bestFit="1" customWidth="1"/>
    <col min="9" max="9" width="17.33203125" bestFit="1" customWidth="1"/>
    <col min="10" max="10" width="9.88671875" style="6" bestFit="1" customWidth="1"/>
  </cols>
  <sheetData>
    <row r="1" spans="1:10" ht="15" thickBot="1" x14ac:dyDescent="0.35"/>
    <row r="2" spans="1:10" ht="15" thickBot="1" x14ac:dyDescent="0.35">
      <c r="A2" s="213" t="s">
        <v>0</v>
      </c>
      <c r="B2" s="214"/>
      <c r="C2" s="214"/>
      <c r="D2" s="214"/>
      <c r="E2" s="215"/>
      <c r="F2" s="299" t="s">
        <v>20</v>
      </c>
      <c r="G2" s="300"/>
      <c r="H2" s="300"/>
      <c r="I2" s="300"/>
      <c r="J2" s="301"/>
    </row>
    <row r="3" spans="1:10" ht="15" thickBot="1" x14ac:dyDescent="0.35">
      <c r="A3" s="68" t="s">
        <v>1</v>
      </c>
      <c r="B3" s="161" t="s">
        <v>2</v>
      </c>
      <c r="C3" s="18" t="s">
        <v>3</v>
      </c>
      <c r="D3" s="11" t="s">
        <v>4</v>
      </c>
      <c r="E3" s="19" t="s">
        <v>167</v>
      </c>
      <c r="F3" s="184" t="s">
        <v>1</v>
      </c>
      <c r="G3" s="163" t="s">
        <v>2</v>
      </c>
      <c r="H3" s="163" t="s">
        <v>3</v>
      </c>
      <c r="I3" s="164" t="s">
        <v>4</v>
      </c>
      <c r="J3" s="162" t="s">
        <v>167</v>
      </c>
    </row>
    <row r="4" spans="1:10" x14ac:dyDescent="0.3">
      <c r="A4" s="63" t="s">
        <v>175</v>
      </c>
      <c r="B4" s="53">
        <v>1429</v>
      </c>
      <c r="C4" s="71" t="s">
        <v>191</v>
      </c>
      <c r="D4" s="175" t="s">
        <v>192</v>
      </c>
      <c r="E4" s="200" t="s">
        <v>5</v>
      </c>
      <c r="F4" s="170">
        <v>45474</v>
      </c>
      <c r="G4" s="165">
        <v>125000</v>
      </c>
      <c r="H4" s="165" t="s">
        <v>179</v>
      </c>
      <c r="I4" s="166" t="s">
        <v>178</v>
      </c>
      <c r="J4" s="167" t="s">
        <v>5</v>
      </c>
    </row>
    <row r="5" spans="1:10" x14ac:dyDescent="0.3">
      <c r="A5" s="64" t="s">
        <v>175</v>
      </c>
      <c r="B5" s="3">
        <v>908</v>
      </c>
      <c r="C5" s="35" t="s">
        <v>171</v>
      </c>
      <c r="D5" s="3" t="s">
        <v>168</v>
      </c>
      <c r="E5" s="201" t="s">
        <v>5</v>
      </c>
      <c r="F5" s="171">
        <v>45600</v>
      </c>
      <c r="G5" s="51">
        <v>50000</v>
      </c>
      <c r="H5" s="51" t="s">
        <v>179</v>
      </c>
      <c r="I5" s="33" t="s">
        <v>190</v>
      </c>
      <c r="J5" s="168" t="s">
        <v>5</v>
      </c>
    </row>
    <row r="6" spans="1:10" ht="15" thickBot="1" x14ac:dyDescent="0.35">
      <c r="A6" s="65" t="s">
        <v>169</v>
      </c>
      <c r="B6" s="48">
        <v>112.68</v>
      </c>
      <c r="C6" s="72" t="s">
        <v>170</v>
      </c>
      <c r="D6" s="3" t="s">
        <v>192</v>
      </c>
      <c r="E6" s="201" t="s">
        <v>5</v>
      </c>
      <c r="F6" s="195"/>
      <c r="G6" s="196"/>
      <c r="H6" s="52"/>
      <c r="I6" s="34"/>
      <c r="J6" s="169"/>
    </row>
    <row r="7" spans="1:10" x14ac:dyDescent="0.3">
      <c r="A7" s="65" t="s">
        <v>173</v>
      </c>
      <c r="B7" s="3">
        <v>134</v>
      </c>
      <c r="C7" s="72" t="s">
        <v>174</v>
      </c>
      <c r="D7" s="3" t="s">
        <v>172</v>
      </c>
      <c r="E7" s="202" t="s">
        <v>5</v>
      </c>
      <c r="F7" s="197" t="s">
        <v>204</v>
      </c>
      <c r="G7" s="198">
        <f>SUM(G4:G6)</f>
        <v>175000</v>
      </c>
    </row>
    <row r="8" spans="1:10" ht="15" thickBot="1" x14ac:dyDescent="0.35">
      <c r="A8" s="65" t="s">
        <v>176</v>
      </c>
      <c r="B8" s="3">
        <v>10473</v>
      </c>
      <c r="C8" s="72" t="s">
        <v>177</v>
      </c>
      <c r="D8" s="3" t="s">
        <v>8</v>
      </c>
      <c r="E8" s="202" t="s">
        <v>5</v>
      </c>
      <c r="F8" s="199" t="s">
        <v>203</v>
      </c>
      <c r="G8" s="182">
        <f>G7/2</f>
        <v>87500</v>
      </c>
    </row>
    <row r="9" spans="1:10" x14ac:dyDescent="0.3">
      <c r="A9" s="65" t="s">
        <v>180</v>
      </c>
      <c r="B9" s="3">
        <v>1276</v>
      </c>
      <c r="C9" s="72" t="s">
        <v>181</v>
      </c>
      <c r="D9" s="3" t="s">
        <v>182</v>
      </c>
      <c r="E9" s="203" t="s">
        <v>21</v>
      </c>
    </row>
    <row r="10" spans="1:10" x14ac:dyDescent="0.3">
      <c r="A10" s="50">
        <v>45548</v>
      </c>
      <c r="B10" s="51">
        <v>70000</v>
      </c>
      <c r="C10" s="51" t="s">
        <v>179</v>
      </c>
      <c r="D10" s="33" t="s">
        <v>183</v>
      </c>
      <c r="E10" s="168" t="s">
        <v>5</v>
      </c>
    </row>
    <row r="11" spans="1:10" x14ac:dyDescent="0.3">
      <c r="A11" s="65" t="s">
        <v>184</v>
      </c>
      <c r="B11" s="3">
        <v>168</v>
      </c>
      <c r="C11" s="22" t="s">
        <v>185</v>
      </c>
      <c r="D11" s="3" t="s">
        <v>186</v>
      </c>
      <c r="E11" s="203" t="s">
        <v>5</v>
      </c>
    </row>
    <row r="12" spans="1:10" x14ac:dyDescent="0.3">
      <c r="A12" s="65" t="s">
        <v>187</v>
      </c>
      <c r="B12" s="3">
        <v>5</v>
      </c>
      <c r="C12" s="22" t="s">
        <v>188</v>
      </c>
      <c r="D12" s="3" t="s">
        <v>189</v>
      </c>
      <c r="E12" s="203" t="s">
        <v>5</v>
      </c>
    </row>
    <row r="13" spans="1:10" x14ac:dyDescent="0.3">
      <c r="A13" s="65"/>
      <c r="B13" s="3"/>
      <c r="C13" s="22"/>
      <c r="D13" s="3"/>
      <c r="E13" s="203"/>
    </row>
    <row r="14" spans="1:10" ht="15" thickBot="1" x14ac:dyDescent="0.35">
      <c r="A14" s="176"/>
      <c r="B14" s="91"/>
      <c r="C14" s="92"/>
      <c r="D14" s="91"/>
      <c r="E14" s="204"/>
    </row>
    <row r="15" spans="1:10" ht="15" thickBot="1" x14ac:dyDescent="0.35">
      <c r="A15" s="172" t="s">
        <v>10</v>
      </c>
      <c r="B15" s="173">
        <f>SUM(B4:B14)</f>
        <v>84505.68</v>
      </c>
      <c r="C15" s="174">
        <v>0.5</v>
      </c>
      <c r="D15" s="310">
        <f>B15*C15</f>
        <v>42252.84</v>
      </c>
      <c r="E15" s="205" t="s">
        <v>12</v>
      </c>
    </row>
    <row r="16" spans="1:10" ht="15" thickBot="1" x14ac:dyDescent="0.35">
      <c r="A16" s="66" t="s">
        <v>13</v>
      </c>
      <c r="B16" s="37">
        <f>Odpisy!G26</f>
        <v>89836</v>
      </c>
      <c r="C16" s="69" t="s">
        <v>12</v>
      </c>
      <c r="D16" s="295"/>
      <c r="E16" s="296"/>
    </row>
    <row r="17" spans="1:10" ht="15" thickBot="1" x14ac:dyDescent="0.35">
      <c r="A17" s="172" t="s">
        <v>10</v>
      </c>
      <c r="B17" s="173">
        <f>D15+B16</f>
        <v>132088.84</v>
      </c>
      <c r="C17" s="185"/>
      <c r="D17" s="297"/>
      <c r="E17" s="298"/>
    </row>
    <row r="19" spans="1:10" x14ac:dyDescent="0.3">
      <c r="I19" t="s">
        <v>37</v>
      </c>
      <c r="J19" s="6" t="s">
        <v>37</v>
      </c>
    </row>
  </sheetData>
  <mergeCells count="4">
    <mergeCell ref="D16:E16"/>
    <mergeCell ref="D17:E17"/>
    <mergeCell ref="A2:E2"/>
    <mergeCell ref="F2:J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70EF5-8394-495A-9230-4BD3F3D63061}">
  <dimension ref="A1:J28"/>
  <sheetViews>
    <sheetView workbookViewId="0">
      <selection activeCell="G7" sqref="G7"/>
    </sheetView>
  </sheetViews>
  <sheetFormatPr defaultRowHeight="14.4" x14ac:dyDescent="0.3"/>
  <cols>
    <col min="2" max="2" width="11.33203125" bestFit="1" customWidth="1"/>
    <col min="3" max="3" width="9.88671875" bestFit="1" customWidth="1"/>
    <col min="4" max="4" width="11.33203125" bestFit="1" customWidth="1"/>
    <col min="5" max="5" width="9.88671875" bestFit="1" customWidth="1"/>
    <col min="6" max="6" width="11.77734375" bestFit="1" customWidth="1"/>
    <col min="7" max="7" width="23.5546875" customWidth="1"/>
    <col min="8" max="8" width="9.88671875" bestFit="1" customWidth="1"/>
    <col min="9" max="9" width="11.33203125" bestFit="1" customWidth="1"/>
    <col min="10" max="10" width="57" bestFit="1" customWidth="1"/>
  </cols>
  <sheetData>
    <row r="1" spans="1:10" x14ac:dyDescent="0.3">
      <c r="A1" s="302" t="s">
        <v>22</v>
      </c>
      <c r="B1" s="303"/>
      <c r="C1" s="303" t="s">
        <v>30</v>
      </c>
      <c r="D1" s="303"/>
      <c r="E1" s="303"/>
      <c r="F1" s="303"/>
      <c r="G1" s="303"/>
      <c r="H1" s="303"/>
      <c r="I1" s="303"/>
      <c r="J1" s="304"/>
    </row>
    <row r="2" spans="1:10" x14ac:dyDescent="0.3">
      <c r="A2" s="57" t="s">
        <v>23</v>
      </c>
      <c r="B2" s="58" t="s">
        <v>24</v>
      </c>
      <c r="C2" s="58" t="s">
        <v>25</v>
      </c>
      <c r="D2" s="58" t="s">
        <v>26</v>
      </c>
      <c r="E2" s="58" t="s">
        <v>27</v>
      </c>
      <c r="F2" s="58" t="s">
        <v>32</v>
      </c>
      <c r="G2" s="58" t="s">
        <v>36</v>
      </c>
      <c r="H2" s="58" t="s">
        <v>29</v>
      </c>
      <c r="I2" s="58" t="s">
        <v>28</v>
      </c>
      <c r="J2" s="59" t="s">
        <v>31</v>
      </c>
    </row>
    <row r="3" spans="1:10" x14ac:dyDescent="0.3">
      <c r="A3" s="57">
        <v>2018</v>
      </c>
      <c r="B3" s="51">
        <v>4809577</v>
      </c>
      <c r="C3" s="2">
        <v>0</v>
      </c>
      <c r="D3" s="2">
        <f>B3+C3</f>
        <v>4809577</v>
      </c>
      <c r="E3" s="2">
        <f>D3*0.014</f>
        <v>67334.078000000009</v>
      </c>
      <c r="F3" s="2">
        <v>67335</v>
      </c>
      <c r="G3" s="2">
        <v>67335</v>
      </c>
      <c r="H3" s="2">
        <f>G3</f>
        <v>67335</v>
      </c>
      <c r="I3" s="2">
        <f>D3-H3</f>
        <v>4742242</v>
      </c>
      <c r="J3" s="54" t="s">
        <v>205</v>
      </c>
    </row>
    <row r="4" spans="1:10" x14ac:dyDescent="0.3">
      <c r="A4" s="57">
        <v>2019</v>
      </c>
      <c r="B4" s="51">
        <v>4809577</v>
      </c>
      <c r="C4" s="2">
        <v>0</v>
      </c>
      <c r="D4" s="2">
        <f t="shared" ref="D4:D7" si="0">B4+C4</f>
        <v>4809577</v>
      </c>
      <c r="E4" s="2">
        <f>D4*0.034</f>
        <v>163525.61800000002</v>
      </c>
      <c r="F4" s="2">
        <v>163526</v>
      </c>
      <c r="G4" s="2">
        <v>163526</v>
      </c>
      <c r="H4" s="2">
        <f>H3+G4</f>
        <v>230861</v>
      </c>
      <c r="I4" s="2">
        <f t="shared" ref="I4:I9" si="1">D4-H4</f>
        <v>4578716</v>
      </c>
      <c r="J4" s="54" t="s">
        <v>206</v>
      </c>
    </row>
    <row r="5" spans="1:10" x14ac:dyDescent="0.3">
      <c r="A5" s="57">
        <v>2020</v>
      </c>
      <c r="B5" s="51">
        <v>4809577</v>
      </c>
      <c r="C5" s="2">
        <v>0</v>
      </c>
      <c r="D5" s="2">
        <f t="shared" si="0"/>
        <v>4809577</v>
      </c>
      <c r="E5" s="2">
        <f t="shared" ref="E5:E6" si="2">D5*0.034</f>
        <v>163525.61800000002</v>
      </c>
      <c r="F5" s="2">
        <v>163526</v>
      </c>
      <c r="G5" s="2">
        <v>163526</v>
      </c>
      <c r="H5" s="2">
        <f t="shared" ref="H5:H9" si="3">H4+G5</f>
        <v>394387</v>
      </c>
      <c r="I5" s="2">
        <f t="shared" si="1"/>
        <v>4415190</v>
      </c>
      <c r="J5" s="54" t="s">
        <v>207</v>
      </c>
    </row>
    <row r="6" spans="1:10" x14ac:dyDescent="0.3">
      <c r="A6" s="57">
        <v>2021</v>
      </c>
      <c r="B6" s="51">
        <v>4809577</v>
      </c>
      <c r="C6" s="2">
        <v>0</v>
      </c>
      <c r="D6" s="2">
        <f t="shared" si="0"/>
        <v>4809577</v>
      </c>
      <c r="E6" s="2">
        <f t="shared" si="2"/>
        <v>163525.61800000002</v>
      </c>
      <c r="F6" s="2">
        <v>163526</v>
      </c>
      <c r="G6" s="2">
        <v>163526</v>
      </c>
      <c r="H6" s="2">
        <f t="shared" si="3"/>
        <v>557913</v>
      </c>
      <c r="I6" s="2">
        <f t="shared" si="1"/>
        <v>4251664</v>
      </c>
      <c r="J6" s="54" t="s">
        <v>208</v>
      </c>
    </row>
    <row r="7" spans="1:10" x14ac:dyDescent="0.3">
      <c r="A7" s="57">
        <v>2022</v>
      </c>
      <c r="B7" s="51">
        <v>4809577</v>
      </c>
      <c r="C7" s="2">
        <v>241688</v>
      </c>
      <c r="D7" s="2">
        <f t="shared" si="0"/>
        <v>5051265</v>
      </c>
      <c r="E7" s="2">
        <f>D7*0.034</f>
        <v>171743.01</v>
      </c>
      <c r="F7" s="2">
        <v>171744</v>
      </c>
      <c r="G7" s="2">
        <v>50000</v>
      </c>
      <c r="H7" s="2">
        <f t="shared" si="3"/>
        <v>607913</v>
      </c>
      <c r="I7" s="2">
        <f t="shared" si="1"/>
        <v>4443352</v>
      </c>
      <c r="J7" s="54" t="s">
        <v>212</v>
      </c>
    </row>
    <row r="8" spans="1:10" x14ac:dyDescent="0.3">
      <c r="A8" s="57">
        <v>2023</v>
      </c>
      <c r="B8" s="51">
        <v>4809577</v>
      </c>
      <c r="C8" s="2">
        <v>0</v>
      </c>
      <c r="D8" s="2">
        <f>D7+C8</f>
        <v>5051265</v>
      </c>
      <c r="E8" s="2">
        <f>D8*0.034</f>
        <v>171743.01</v>
      </c>
      <c r="F8" s="2">
        <v>171744</v>
      </c>
      <c r="G8" s="2">
        <v>0</v>
      </c>
      <c r="H8" s="2">
        <f t="shared" si="3"/>
        <v>607913</v>
      </c>
      <c r="I8" s="2">
        <f t="shared" si="1"/>
        <v>4443352</v>
      </c>
      <c r="J8" s="54" t="s">
        <v>195</v>
      </c>
    </row>
    <row r="9" spans="1:10" ht="15" thickBot="1" x14ac:dyDescent="0.35">
      <c r="A9" s="60">
        <v>2024</v>
      </c>
      <c r="B9" s="52">
        <v>4809577</v>
      </c>
      <c r="C9" s="56">
        <v>0</v>
      </c>
      <c r="D9" s="56">
        <f>D8+C9</f>
        <v>5051265</v>
      </c>
      <c r="E9" s="56">
        <v>171743.01</v>
      </c>
      <c r="F9" s="56">
        <v>171744</v>
      </c>
      <c r="G9" s="56">
        <v>70000</v>
      </c>
      <c r="H9" s="56">
        <f t="shared" si="3"/>
        <v>677913</v>
      </c>
      <c r="I9" s="56">
        <f t="shared" si="1"/>
        <v>4373352</v>
      </c>
      <c r="J9" s="55" t="s">
        <v>215</v>
      </c>
    </row>
    <row r="10" spans="1:10" ht="15" thickBot="1" x14ac:dyDescent="0.35"/>
    <row r="11" spans="1:10" ht="15" thickBot="1" x14ac:dyDescent="0.35">
      <c r="A11" s="311" t="s">
        <v>33</v>
      </c>
      <c r="B11" s="312"/>
      <c r="C11" s="312" t="s">
        <v>34</v>
      </c>
      <c r="D11" s="312"/>
      <c r="E11" s="312"/>
      <c r="F11" s="312"/>
      <c r="G11" s="312"/>
      <c r="H11" s="312"/>
      <c r="I11" s="312"/>
      <c r="J11" s="313"/>
    </row>
    <row r="12" spans="1:10" x14ac:dyDescent="0.3">
      <c r="A12" s="190" t="s">
        <v>23</v>
      </c>
      <c r="B12" s="191" t="s">
        <v>24</v>
      </c>
      <c r="C12" s="191" t="s">
        <v>25</v>
      </c>
      <c r="D12" s="191" t="s">
        <v>26</v>
      </c>
      <c r="E12" s="191" t="s">
        <v>27</v>
      </c>
      <c r="F12" s="191" t="s">
        <v>32</v>
      </c>
      <c r="G12" s="191" t="s">
        <v>36</v>
      </c>
      <c r="H12" s="191" t="s">
        <v>29</v>
      </c>
      <c r="I12" s="191" t="s">
        <v>28</v>
      </c>
      <c r="J12" s="192" t="s">
        <v>31</v>
      </c>
    </row>
    <row r="13" spans="1:10" x14ac:dyDescent="0.3">
      <c r="A13" s="61">
        <v>2018</v>
      </c>
      <c r="B13" s="51">
        <v>433618</v>
      </c>
      <c r="C13" s="2">
        <v>0</v>
      </c>
      <c r="D13" s="2">
        <f>B13+C13</f>
        <v>433618</v>
      </c>
      <c r="E13" s="2">
        <f>B13*0.11</f>
        <v>47697.98</v>
      </c>
      <c r="F13" s="2">
        <v>47698</v>
      </c>
      <c r="G13" s="2">
        <v>0</v>
      </c>
      <c r="H13" s="2">
        <f>G13</f>
        <v>0</v>
      </c>
      <c r="I13" s="2">
        <f>D13-H13</f>
        <v>433618</v>
      </c>
      <c r="J13" s="54" t="s">
        <v>211</v>
      </c>
    </row>
    <row r="14" spans="1:10" x14ac:dyDescent="0.3">
      <c r="A14" s="61">
        <v>2019</v>
      </c>
      <c r="B14" s="51">
        <v>433618</v>
      </c>
      <c r="C14" s="2">
        <v>0</v>
      </c>
      <c r="D14" s="2">
        <f t="shared" ref="D14:D19" si="4">B14+C14</f>
        <v>433618</v>
      </c>
      <c r="E14" s="2">
        <f>B14*0.2225</f>
        <v>96480.005000000005</v>
      </c>
      <c r="F14" s="2">
        <v>96481</v>
      </c>
      <c r="G14" s="2">
        <v>0</v>
      </c>
      <c r="H14" s="2">
        <f>H13+G14</f>
        <v>0</v>
      </c>
      <c r="I14" s="2">
        <f t="shared" ref="I14:I19" si="5">D14-H14</f>
        <v>433618</v>
      </c>
      <c r="J14" s="54" t="s">
        <v>211</v>
      </c>
    </row>
    <row r="15" spans="1:10" x14ac:dyDescent="0.3">
      <c r="A15" s="61">
        <v>2020</v>
      </c>
      <c r="B15" s="51">
        <v>433618</v>
      </c>
      <c r="C15" s="2">
        <v>0</v>
      </c>
      <c r="D15" s="2">
        <f t="shared" si="4"/>
        <v>433618</v>
      </c>
      <c r="E15" s="2">
        <v>96480.01</v>
      </c>
      <c r="F15" s="2">
        <v>96481</v>
      </c>
      <c r="G15" s="2">
        <v>0</v>
      </c>
      <c r="H15" s="2">
        <f t="shared" ref="H15:H19" si="6">H14+G15</f>
        <v>0</v>
      </c>
      <c r="I15" s="2">
        <f t="shared" si="5"/>
        <v>433618</v>
      </c>
      <c r="J15" s="54" t="s">
        <v>195</v>
      </c>
    </row>
    <row r="16" spans="1:10" x14ac:dyDescent="0.3">
      <c r="A16" s="61">
        <v>2021</v>
      </c>
      <c r="B16" s="51">
        <v>433618</v>
      </c>
      <c r="C16" s="2">
        <v>0</v>
      </c>
      <c r="D16" s="2">
        <f t="shared" si="4"/>
        <v>433618</v>
      </c>
      <c r="E16" s="2">
        <v>96480.01</v>
      </c>
      <c r="F16" s="2">
        <v>96481</v>
      </c>
      <c r="G16" s="2">
        <v>0</v>
      </c>
      <c r="H16" s="2">
        <f t="shared" si="6"/>
        <v>0</v>
      </c>
      <c r="I16" s="2">
        <f t="shared" si="5"/>
        <v>433618</v>
      </c>
      <c r="J16" s="54" t="s">
        <v>195</v>
      </c>
    </row>
    <row r="17" spans="1:10" x14ac:dyDescent="0.3">
      <c r="A17" s="61">
        <v>2022</v>
      </c>
      <c r="B17" s="51">
        <v>433618</v>
      </c>
      <c r="C17" s="2">
        <v>0</v>
      </c>
      <c r="D17" s="2">
        <f t="shared" si="4"/>
        <v>433618</v>
      </c>
      <c r="E17" s="2">
        <v>96480.01</v>
      </c>
      <c r="F17" s="2">
        <v>96477</v>
      </c>
      <c r="G17" s="2">
        <v>47698</v>
      </c>
      <c r="H17" s="2">
        <f t="shared" si="6"/>
        <v>47698</v>
      </c>
      <c r="I17" s="2">
        <f t="shared" si="5"/>
        <v>385920</v>
      </c>
      <c r="J17" s="54" t="s">
        <v>209</v>
      </c>
    </row>
    <row r="18" spans="1:10" x14ac:dyDescent="0.3">
      <c r="A18" s="61">
        <v>2023</v>
      </c>
      <c r="B18" s="51">
        <v>433618</v>
      </c>
      <c r="C18" s="2">
        <v>0</v>
      </c>
      <c r="D18" s="2">
        <f t="shared" si="4"/>
        <v>433618</v>
      </c>
      <c r="E18" s="2">
        <v>0</v>
      </c>
      <c r="F18" s="2">
        <v>0</v>
      </c>
      <c r="G18" s="2">
        <v>0</v>
      </c>
      <c r="H18" s="2">
        <f t="shared" si="6"/>
        <v>47698</v>
      </c>
      <c r="I18" s="2">
        <f t="shared" si="5"/>
        <v>385920</v>
      </c>
      <c r="J18" s="54" t="s">
        <v>195</v>
      </c>
    </row>
    <row r="19" spans="1:10" ht="15" thickBot="1" x14ac:dyDescent="0.35">
      <c r="A19" s="62">
        <v>2024</v>
      </c>
      <c r="B19" s="52">
        <v>433618</v>
      </c>
      <c r="C19" s="56">
        <v>0</v>
      </c>
      <c r="D19" s="56">
        <f t="shared" si="4"/>
        <v>433618</v>
      </c>
      <c r="E19" s="56">
        <v>0</v>
      </c>
      <c r="F19" s="56">
        <v>0</v>
      </c>
      <c r="G19" s="56">
        <v>96481</v>
      </c>
      <c r="H19" s="56">
        <f t="shared" si="6"/>
        <v>144179</v>
      </c>
      <c r="I19" s="56">
        <f t="shared" si="5"/>
        <v>289439</v>
      </c>
      <c r="J19" s="55" t="s">
        <v>210</v>
      </c>
    </row>
    <row r="20" spans="1:10" ht="15" thickBot="1" x14ac:dyDescent="0.35"/>
    <row r="21" spans="1:10" x14ac:dyDescent="0.3">
      <c r="A21" s="305" t="s">
        <v>35</v>
      </c>
      <c r="B21" s="306"/>
      <c r="C21" s="307" t="s">
        <v>30</v>
      </c>
      <c r="D21" s="308"/>
      <c r="E21" s="308"/>
      <c r="F21" s="308"/>
      <c r="G21" s="308"/>
      <c r="H21" s="308"/>
      <c r="I21" s="308"/>
      <c r="J21" s="309"/>
    </row>
    <row r="22" spans="1:10" x14ac:dyDescent="0.3">
      <c r="A22" s="177" t="s">
        <v>23</v>
      </c>
      <c r="B22" s="178" t="s">
        <v>24</v>
      </c>
      <c r="C22" s="178" t="s">
        <v>25</v>
      </c>
      <c r="D22" s="178" t="s">
        <v>26</v>
      </c>
      <c r="E22" s="178" t="s">
        <v>27</v>
      </c>
      <c r="F22" s="178" t="s">
        <v>32</v>
      </c>
      <c r="G22" s="178" t="s">
        <v>36</v>
      </c>
      <c r="H22" s="178" t="s">
        <v>29</v>
      </c>
      <c r="I22" s="178" t="s">
        <v>28</v>
      </c>
      <c r="J22" s="179" t="s">
        <v>31</v>
      </c>
    </row>
    <row r="23" spans="1:10" x14ac:dyDescent="0.3">
      <c r="A23" s="180">
        <v>2021</v>
      </c>
      <c r="B23" s="51">
        <v>2400000</v>
      </c>
      <c r="C23" s="2">
        <v>0</v>
      </c>
      <c r="D23" s="2">
        <f>B23+C23</f>
        <v>2400000</v>
      </c>
      <c r="E23" s="2">
        <v>0</v>
      </c>
      <c r="F23" s="2">
        <v>0</v>
      </c>
      <c r="G23" s="2">
        <v>0</v>
      </c>
      <c r="H23" s="2">
        <f>G23</f>
        <v>0</v>
      </c>
      <c r="I23" s="2">
        <f>D23-H23</f>
        <v>2400000</v>
      </c>
      <c r="J23" s="110" t="s">
        <v>195</v>
      </c>
    </row>
    <row r="24" spans="1:10" x14ac:dyDescent="0.3">
      <c r="A24" s="180">
        <v>2022</v>
      </c>
      <c r="B24" s="51">
        <v>2400000</v>
      </c>
      <c r="C24" s="2">
        <v>113651</v>
      </c>
      <c r="D24" s="2">
        <f>D23+C24</f>
        <v>2513651</v>
      </c>
      <c r="E24" s="2">
        <f>D24*0.014</f>
        <v>35191.114000000001</v>
      </c>
      <c r="F24" s="2">
        <v>35192</v>
      </c>
      <c r="G24" s="2">
        <v>35192</v>
      </c>
      <c r="H24" s="2">
        <f>H23+G24</f>
        <v>35192</v>
      </c>
      <c r="I24" s="2">
        <f>D24-H24</f>
        <v>2478459</v>
      </c>
      <c r="J24" s="110" t="s">
        <v>213</v>
      </c>
    </row>
    <row r="25" spans="1:10" x14ac:dyDescent="0.3">
      <c r="A25" s="180">
        <v>2023</v>
      </c>
      <c r="B25" s="2">
        <v>2400000</v>
      </c>
      <c r="C25" s="2">
        <v>41080</v>
      </c>
      <c r="D25" s="2">
        <f>D24+C25</f>
        <v>2554731</v>
      </c>
      <c r="E25" s="2">
        <v>0</v>
      </c>
      <c r="F25" s="2">
        <v>0</v>
      </c>
      <c r="G25" s="2">
        <v>0</v>
      </c>
      <c r="H25" s="2">
        <f t="shared" ref="H25:H26" si="7">H24+G25</f>
        <v>35192</v>
      </c>
      <c r="I25" s="2">
        <f t="shared" ref="I25" si="8">D25-H25</f>
        <v>2519539</v>
      </c>
      <c r="J25" s="110" t="s">
        <v>195</v>
      </c>
    </row>
    <row r="26" spans="1:10" ht="15" thickBot="1" x14ac:dyDescent="0.35">
      <c r="A26" s="181">
        <v>2024</v>
      </c>
      <c r="B26" s="56">
        <v>2400000</v>
      </c>
      <c r="C26" s="56">
        <f>'Dubí výdaje'!G8</f>
        <v>87500</v>
      </c>
      <c r="D26" s="56">
        <f>D25+C26</f>
        <v>2642231</v>
      </c>
      <c r="E26" s="56">
        <f>D26*0.034</f>
        <v>89835.854000000007</v>
      </c>
      <c r="F26" s="56">
        <v>89836</v>
      </c>
      <c r="G26" s="56">
        <v>89836</v>
      </c>
      <c r="H26" s="56">
        <f t="shared" si="7"/>
        <v>125028</v>
      </c>
      <c r="I26" s="56">
        <f>D26-H26</f>
        <v>2517203</v>
      </c>
      <c r="J26" s="182" t="s">
        <v>214</v>
      </c>
    </row>
    <row r="28" spans="1:10" x14ac:dyDescent="0.3">
      <c r="A28" s="183" t="s">
        <v>194</v>
      </c>
    </row>
  </sheetData>
  <mergeCells count="6">
    <mergeCell ref="A1:B1"/>
    <mergeCell ref="C1:J1"/>
    <mergeCell ref="A11:B11"/>
    <mergeCell ref="C11:J11"/>
    <mergeCell ref="A21:B21"/>
    <mergeCell ref="C21:J21"/>
  </mergeCells>
  <hyperlinks>
    <hyperlink ref="A28" r:id="rId1" xr:uid="{024FADF2-CCA0-4DB0-AB39-8E0C592D8513}"/>
  </hyperlink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Celkem</vt:lpstr>
      <vt:lpstr>Lipno</vt:lpstr>
      <vt:lpstr>Mzda Lipno</vt:lpstr>
      <vt:lpstr>Dubí nájemné</vt:lpstr>
      <vt:lpstr>Dubí výdaje</vt:lpstr>
      <vt:lpstr>Odpisy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Blín</dc:creator>
  <cp:lastModifiedBy>Jan Blín</cp:lastModifiedBy>
  <dcterms:created xsi:type="dcterms:W3CDTF">2021-04-16T16:21:17Z</dcterms:created>
  <dcterms:modified xsi:type="dcterms:W3CDTF">2025-03-17T20:39:45Z</dcterms:modified>
</cp:coreProperties>
</file>